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Sheet 1 - Table 1" sheetId="2" r:id="rId5"/>
    <sheet name="Sheet 1 - Table 5" sheetId="3" r:id="rId6"/>
    <sheet name="Sheet 1 - Table 4" sheetId="4" r:id="rId7"/>
    <sheet name="Sheet 1 - Interpolation_Extrapo" sheetId="5" r:id="rId8"/>
    <sheet name="Sheet 1 - Interpolation_Extrap1" sheetId="6" r:id="rId9"/>
    <sheet name="Sheet 1 - Table 2" sheetId="7" r:id="rId10"/>
    <sheet name="Sheet 1 - Summary Table" sheetId="8" r:id="rId11"/>
    <sheet name="Sheet 1 - CoP &amp; Available Power" sheetId="9" r:id="rId12"/>
    <sheet name="Sheet 1 - External Power Errors" sheetId="10" r:id="rId13"/>
    <sheet name="Sheet 1 - Table 3" sheetId="11" r:id="rId14"/>
    <sheet name="Sheet 1 - Drawings" sheetId="12" r:id="rId15"/>
  </sheets>
</workbook>
</file>

<file path=xl/sharedStrings.xml><?xml version="1.0" encoding="utf-8"?>
<sst xmlns="http://schemas.openxmlformats.org/spreadsheetml/2006/main" uniqueCount="481">
  <si>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</si>
  <si>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</si>
  <si>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</si>
  <si>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</si>
  <si>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Sheet 1</t>
  </si>
  <si>
    <t>Table 1</t>
  </si>
  <si>
    <t>Sheet 1 - Table 1</t>
  </si>
  <si>
    <r>
      <rPr>
        <b val="1"/>
        <i val="1"/>
        <sz val="19"/>
        <color indexed="12"/>
        <rFont val="Helvetica Neue"/>
      </rPr>
      <t xml:space="preserve">Data - Exp 6C: </t>
    </r>
    <r>
      <rPr>
        <b val="1"/>
        <i val="1"/>
        <sz val="19"/>
        <color indexed="16"/>
        <rFont val="Helvetica Neue"/>
      </rPr>
      <t>Battery charging (7&amp;17Ah) vs Supply etc</t>
    </r>
  </si>
  <si>
    <r>
      <rPr>
        <b val="1"/>
        <i val="1"/>
        <sz val="16"/>
        <color indexed="19"/>
        <rFont val="Helvetica Neue"/>
      </rPr>
      <t xml:space="preserve">Blue - data input   </t>
    </r>
    <r>
      <rPr>
        <b val="1"/>
        <i val="1"/>
        <sz val="16"/>
        <color indexed="17"/>
        <rFont val="Helvetica Neue"/>
      </rPr>
      <t xml:space="preserve">       </t>
    </r>
    <r>
      <rPr>
        <b val="1"/>
        <i val="1"/>
        <sz val="16"/>
        <color indexed="16"/>
        <rFont val="Helvetica Neue"/>
      </rPr>
      <t>Red - Auto Fill/Calculations</t>
    </r>
  </si>
  <si>
    <t>Receiving Battery (ID:B3) - Discharge</t>
  </si>
  <si>
    <t>Test No.</t>
  </si>
  <si>
    <t>Capacity (Ah)</t>
  </si>
  <si>
    <t>Current
(mA)</t>
  </si>
  <si>
    <r>
      <rPr>
        <b val="1"/>
        <sz val="14"/>
        <color indexed="19"/>
        <rFont val="Arial"/>
      </rPr>
      <t xml:space="preserve">Start Voltage </t>
    </r>
    <r>
      <rPr>
        <b val="1"/>
        <vertAlign val="superscript"/>
        <sz val="14"/>
        <color indexed="19"/>
        <rFont val="Arial"/>
      </rPr>
      <t xml:space="preserve">1
</t>
    </r>
    <r>
      <rPr>
        <b val="1"/>
        <sz val="14"/>
        <color indexed="19"/>
        <rFont val="Arial"/>
      </rPr>
      <t>(V</t>
    </r>
    <r>
      <rPr>
        <b val="1"/>
        <vertAlign val="subscript"/>
        <sz val="14"/>
        <color indexed="19"/>
        <rFont val="Arial"/>
      </rPr>
      <t>i</t>
    </r>
    <r>
      <rPr>
        <b val="1"/>
        <sz val="14"/>
        <color indexed="19"/>
        <rFont val="Arial"/>
      </rPr>
      <t>)</t>
    </r>
  </si>
  <si>
    <t>Energy
Discharge
(Wh)</t>
  </si>
  <si>
    <r>
      <rPr>
        <b val="1"/>
        <sz val="14"/>
        <color indexed="16"/>
        <rFont val="Arial"/>
      </rPr>
      <t xml:space="preserve">Energy Discharge
</t>
    </r>
    <r>
      <rPr>
        <b val="1"/>
        <sz val="14"/>
        <color indexed="16"/>
        <rFont val="Arial"/>
      </rPr>
      <t xml:space="preserve">(J) </t>
    </r>
    <r>
      <rPr>
        <b val="1"/>
        <vertAlign val="superscript"/>
        <sz val="14"/>
        <color indexed="16"/>
        <rFont val="Arial"/>
      </rPr>
      <t>2</t>
    </r>
  </si>
  <si>
    <t>Start Ah (%)</t>
  </si>
  <si>
    <t>% Ah</t>
  </si>
  <si>
    <r>
      <rPr>
        <b val="1"/>
        <sz val="14"/>
        <color indexed="19"/>
        <rFont val="Arial"/>
      </rPr>
      <t xml:space="preserve">Final Voltage </t>
    </r>
    <r>
      <rPr>
        <b val="1"/>
        <vertAlign val="superscript"/>
        <sz val="14"/>
        <color indexed="19"/>
        <rFont val="Arial"/>
      </rPr>
      <t>3</t>
    </r>
    <r>
      <rPr>
        <b val="1"/>
        <sz val="14"/>
        <color indexed="19"/>
        <rFont val="Arial"/>
      </rPr>
      <t xml:space="preserve">
</t>
    </r>
    <r>
      <rPr>
        <b val="1"/>
        <sz val="14"/>
        <color indexed="19"/>
        <rFont val="Arial"/>
      </rPr>
      <t>(V</t>
    </r>
    <r>
      <rPr>
        <b val="1"/>
        <vertAlign val="subscript"/>
        <sz val="14"/>
        <color indexed="19"/>
        <rFont val="Arial"/>
      </rPr>
      <t>f</t>
    </r>
    <r>
      <rPr>
        <b val="1"/>
        <sz val="14"/>
        <color indexed="19"/>
        <rFont val="Arial"/>
      </rPr>
      <t>)</t>
    </r>
  </si>
  <si>
    <t>CBA Test ID</t>
  </si>
  <si>
    <t>Screengrab File</t>
  </si>
  <si>
    <t>Comments</t>
  </si>
  <si>
    <t>181022_Discharge_1-1.bt2</t>
  </si>
  <si>
    <t>181022-Discharge End 1</t>
  </si>
  <si>
    <r>
      <rPr>
        <i val="1"/>
        <sz val="14"/>
        <color indexed="8"/>
        <rFont val="Arial"/>
      </rPr>
      <t>1 x LiFePO</t>
    </r>
    <r>
      <rPr>
        <i val="1"/>
        <vertAlign val="subscript"/>
        <sz val="14"/>
        <color indexed="8"/>
        <rFont val="Arial"/>
      </rPr>
      <t>4</t>
    </r>
    <r>
      <rPr>
        <i val="1"/>
        <sz val="14"/>
        <color indexed="8"/>
        <rFont val="Arial"/>
      </rPr>
      <t xml:space="preserve"> - PRF Test</t>
    </r>
  </si>
  <si>
    <t>181022_Discharge_1-2.bt2</t>
  </si>
  <si>
    <t>181022-Discharge End 2</t>
  </si>
  <si>
    <t>191022_Discharge_1-1.bt2</t>
  </si>
  <si>
    <t>191022-Discharge End 1</t>
  </si>
  <si>
    <t>191022_Discharge_1-2.bt2</t>
  </si>
  <si>
    <t>191022-Discharge End 2</t>
  </si>
  <si>
    <r>
      <rPr>
        <i val="1"/>
        <sz val="14"/>
        <color indexed="8"/>
        <rFont val="Arial"/>
      </rPr>
      <t>1 x LiFePO</t>
    </r>
    <r>
      <rPr>
        <i val="1"/>
        <vertAlign val="subscript"/>
        <sz val="14"/>
        <color indexed="8"/>
        <rFont val="Arial"/>
      </rPr>
      <t>4</t>
    </r>
    <r>
      <rPr>
        <i val="1"/>
        <sz val="14"/>
        <color indexed="8"/>
        <rFont val="Arial"/>
      </rPr>
      <t xml:space="preserve"> - Coil V Test</t>
    </r>
  </si>
  <si>
    <t>201022_Discharge_1-1.bt2</t>
  </si>
  <si>
    <t>201022-Discharge End 1</t>
  </si>
  <si>
    <t>201022_Discharge_1-2.bt2</t>
  </si>
  <si>
    <t>201022-Discharge End 2</t>
  </si>
  <si>
    <t>211022_Discharge_1-1.bt2</t>
  </si>
  <si>
    <t>211022-Discharge End 1</t>
  </si>
  <si>
    <t>211022_Discharge_1-2.bt2</t>
  </si>
  <si>
    <t>211022-Discharge End 2</t>
  </si>
  <si>
    <r>
      <rPr>
        <i val="1"/>
        <sz val="14"/>
        <color indexed="8"/>
        <rFont val="Arial"/>
      </rPr>
      <t>1 x LiFePO</t>
    </r>
    <r>
      <rPr>
        <i val="1"/>
        <vertAlign val="subscript"/>
        <sz val="14"/>
        <color indexed="8"/>
        <rFont val="Arial"/>
      </rPr>
      <t>4</t>
    </r>
    <r>
      <rPr>
        <i val="1"/>
        <sz val="14"/>
        <color indexed="8"/>
        <rFont val="Arial"/>
      </rPr>
      <t xml:space="preserve"> - Discharge Test</t>
    </r>
  </si>
  <si>
    <t>221022_Discharge_1-1.bt2</t>
  </si>
  <si>
    <t>221022-Discharge End 1</t>
  </si>
  <si>
    <t>221022_Discharge_1-2.bt2</t>
  </si>
  <si>
    <t>221022-Discharge End 2</t>
  </si>
  <si>
    <t>231022_Discharge_1-1.bt2</t>
  </si>
  <si>
    <t>231022-Discharge End 1</t>
  </si>
  <si>
    <t>231022_Discharge_1-2.bt2</t>
  </si>
  <si>
    <t>231022-Discharge End 2</t>
  </si>
  <si>
    <t>241022_Discharge_1-1.bt2</t>
  </si>
  <si>
    <t>241022-Discharge End 1</t>
  </si>
  <si>
    <t>241022_Discharge_1-2.bt2</t>
  </si>
  <si>
    <t>241022-Discharge End 2</t>
  </si>
  <si>
    <t>251022_Discharge_1-1.bt2</t>
  </si>
  <si>
    <t>251022-Discharge End 1</t>
  </si>
  <si>
    <t>251022_Discharge_1-2.bt2</t>
  </si>
  <si>
    <t>251022-Discharge End 2</t>
  </si>
  <si>
    <t>261022_Discharge_1-1.bt2</t>
  </si>
  <si>
    <t>261022-Discharge End 1</t>
  </si>
  <si>
    <r>
      <rPr>
        <i val="1"/>
        <sz val="14"/>
        <color indexed="8"/>
        <rFont val="Arial"/>
      </rPr>
      <t>2 x LiFePO</t>
    </r>
    <r>
      <rPr>
        <i val="1"/>
        <vertAlign val="subscript"/>
        <sz val="14"/>
        <color indexed="8"/>
        <rFont val="Arial"/>
      </rPr>
      <t>4</t>
    </r>
    <r>
      <rPr>
        <i val="1"/>
        <sz val="14"/>
        <color indexed="8"/>
        <rFont val="Arial"/>
      </rPr>
      <t xml:space="preserve"> - PRF Test</t>
    </r>
  </si>
  <si>
    <t>261022_Discharge_1-2.bt2</t>
  </si>
  <si>
    <t>261022-Discharge End 2</t>
  </si>
  <si>
    <t>271022_Discharge_1-1.bt2</t>
  </si>
  <si>
    <t>27022-Discharge End 1</t>
  </si>
  <si>
    <r>
      <rPr>
        <i val="1"/>
        <sz val="14"/>
        <color indexed="8"/>
        <rFont val="Arial"/>
      </rPr>
      <t>Li - PRF Test  - (Fixed V</t>
    </r>
    <r>
      <rPr>
        <i val="1"/>
        <vertAlign val="subscript"/>
        <sz val="14"/>
        <color indexed="8"/>
        <rFont val="Arial"/>
      </rPr>
      <t>(pk)</t>
    </r>
    <r>
      <rPr>
        <i val="1"/>
        <sz val="14"/>
        <color indexed="8"/>
        <rFont val="Arial"/>
      </rPr>
      <t>)</t>
    </r>
  </si>
  <si>
    <t>271022_Discharge_1-2.bt2</t>
  </si>
  <si>
    <t>27022-Discharge End 2</t>
  </si>
  <si>
    <t>281022_Discharge_1-1.bt2</t>
  </si>
  <si>
    <t>28022-Discharge End 1</t>
  </si>
  <si>
    <t>281022_Discharge_1-2.bt2</t>
  </si>
  <si>
    <t>28022-Discharge End 2</t>
  </si>
  <si>
    <t>291022_Discharge_1-1.bt2</t>
  </si>
  <si>
    <t>29022-Discharge End 1</t>
  </si>
  <si>
    <t>291022_Discharge_1-2.bt2</t>
  </si>
  <si>
    <t>29022-Discharge End 2</t>
  </si>
  <si>
    <t>301022_Discharge_1-1.bt2</t>
  </si>
  <si>
    <t>30022-Discharge End 1</t>
  </si>
  <si>
    <t>301022_Discharge_1-2.bt2</t>
  </si>
  <si>
    <t>30022-Discharge End 2</t>
  </si>
  <si>
    <t>311022_Discharge_1-1.bt2</t>
  </si>
  <si>
    <t>311022-Discharge End 1</t>
  </si>
  <si>
    <t>311022_Discharge_1-2.bt2</t>
  </si>
  <si>
    <t>311022-Discharge End 2</t>
  </si>
  <si>
    <t>011122_Discharge_1-1.bt2</t>
  </si>
  <si>
    <t>011122-Discharge End 1</t>
  </si>
  <si>
    <t>011122_Discharge_1-2.bt2</t>
  </si>
  <si>
    <t>011122-Discharge End 2</t>
  </si>
  <si>
    <t>021122_Discharge_1-1.bt2</t>
  </si>
  <si>
    <t>021122-Discharge End 1</t>
  </si>
  <si>
    <r>
      <rPr>
        <i val="1"/>
        <sz val="14"/>
        <color indexed="8"/>
        <rFont val="Arial"/>
      </rPr>
      <t>Li - Coil V Test  - (Fixed V</t>
    </r>
    <r>
      <rPr>
        <i val="1"/>
        <vertAlign val="subscript"/>
        <sz val="14"/>
        <color indexed="8"/>
        <rFont val="Arial"/>
      </rPr>
      <t>(pk)</t>
    </r>
    <r>
      <rPr>
        <i val="1"/>
        <sz val="14"/>
        <color indexed="8"/>
        <rFont val="Arial"/>
      </rPr>
      <t>)</t>
    </r>
  </si>
  <si>
    <t>021122_Discharge_1-2.bt2</t>
  </si>
  <si>
    <t>021122-Discharge End 2</t>
  </si>
  <si>
    <t>031122_Discharge_1-1.bt2</t>
  </si>
  <si>
    <t>031122-Discharge End 1</t>
  </si>
  <si>
    <t>031122_Discharge_1-2.bt2</t>
  </si>
  <si>
    <t>031122-Discharge End 2</t>
  </si>
  <si>
    <t>Li - % Discharge Test</t>
  </si>
  <si>
    <t>041122_Discharge_1-1.bt2</t>
  </si>
  <si>
    <t>041122-Discharge End 1</t>
  </si>
  <si>
    <t>041122_Discharge_1-2.bt2</t>
  </si>
  <si>
    <t>041122-Discharge End 2</t>
  </si>
  <si>
    <t>051122_Discharge_1-1.bt2</t>
  </si>
  <si>
    <t>051122-Discharge End 1</t>
  </si>
  <si>
    <t>051122_Discharge_1-2.bt2</t>
  </si>
  <si>
    <t>051122-Discharge End 2</t>
  </si>
  <si>
    <t>061122_Discharge_1-1.bt2</t>
  </si>
  <si>
    <t>061122-Discharge End 1</t>
  </si>
  <si>
    <t>Li - HV Test</t>
  </si>
  <si>
    <t>061122_Discharge_1-2.bt2</t>
  </si>
  <si>
    <t>061122-Discharge End 2</t>
  </si>
  <si>
    <t>071122_Discharge_1-1.bt2</t>
  </si>
  <si>
    <t>071122-Discharge End 1</t>
  </si>
  <si>
    <t>SLA - HV Test</t>
  </si>
  <si>
    <t>081122_Discharge_1-1.bt2</t>
  </si>
  <si>
    <t>081122-Discharge End 1</t>
  </si>
  <si>
    <t>081122_Discharge_1-2.bt2</t>
  </si>
  <si>
    <t>081122-Discharge End 2</t>
  </si>
  <si>
    <t>081122_Discharge_1-3.bt2</t>
  </si>
  <si>
    <t>081122-Discharge End 3</t>
  </si>
  <si>
    <t>091122_Discharge_1-1.bt2</t>
  </si>
  <si>
    <t>091122_Discharge_1-2.bt2</t>
  </si>
  <si>
    <t>Li - Coil V Test</t>
  </si>
  <si>
    <t>121122_Discharge_1-1.bt2</t>
  </si>
  <si>
    <t>121122-Discharge End 1</t>
  </si>
  <si>
    <t>131122_Discharge_1-1.bt2</t>
  </si>
  <si>
    <t>131122-Discharge End 1</t>
  </si>
  <si>
    <t>141122_Discharge_1-1.bt2</t>
  </si>
  <si>
    <t>141122-Discharge End 1</t>
  </si>
  <si>
    <t>141122_Discharge_1-2.bt2</t>
  </si>
  <si>
    <t>141122-Discharge End 2</t>
  </si>
  <si>
    <t>151122_Discharge_1-1.bt2</t>
  </si>
  <si>
    <t>151122-Discharge End 1</t>
  </si>
  <si>
    <t>151122_Discharge_1-2.bt2</t>
  </si>
  <si>
    <t>151122-Discharge End 2</t>
  </si>
  <si>
    <t>191122_Discharge_1-1.bt2</t>
  </si>
  <si>
    <t>191122-Discharge End 1</t>
  </si>
  <si>
    <t>191122_Discharge_1-2.bt2</t>
  </si>
  <si>
    <t>191122-Discharge End 2</t>
  </si>
  <si>
    <t>201122_Discharge_1-1.bt2</t>
  </si>
  <si>
    <t>201122-Discharge End 1</t>
  </si>
  <si>
    <t>201122_Discharge_1-2.bt2</t>
  </si>
  <si>
    <t>201122-Discharge End 2</t>
  </si>
  <si>
    <t>Li - HV Test (No rotor)</t>
  </si>
  <si>
    <t>221122_Discharge_1-1.bt2</t>
  </si>
  <si>
    <t>221122-Discharge End 1</t>
  </si>
  <si>
    <t>221122_Discharge_1-2.bt2</t>
  </si>
  <si>
    <t>221122-Discharge End 2</t>
  </si>
  <si>
    <t>231122_Discharge_1-1.bt2</t>
  </si>
  <si>
    <t>231122-Discharge End 1</t>
  </si>
  <si>
    <t>231122_Discharge_1-2.bt2</t>
  </si>
  <si>
    <t>231122-Discharge End 2</t>
  </si>
  <si>
    <t>011222_Discharge_1-1.bt2</t>
  </si>
  <si>
    <t>011222-Discharge End 1</t>
  </si>
  <si>
    <t>Li - HV Test (estimated HV)</t>
  </si>
  <si>
    <t>021222_Discharge_1-1.bt2</t>
  </si>
  <si>
    <t>021222-Discharge End 1</t>
  </si>
  <si>
    <t>021222_Discharge_1-2.bt2</t>
  </si>
  <si>
    <t>021222-Discharge End 2</t>
  </si>
  <si>
    <t>SLA - HV Test (estimated HV)</t>
  </si>
  <si>
    <t>Notes</t>
  </si>
  <si>
    <r>
      <rPr>
        <b val="1"/>
        <vertAlign val="superscript"/>
        <sz val="14"/>
        <color indexed="8"/>
        <rFont val="Arial"/>
      </rPr>
      <t xml:space="preserve"> </t>
    </r>
  </si>
  <si>
    <r>
      <rPr>
        <b val="1"/>
        <vertAlign val="superscript"/>
        <sz val="14"/>
        <color indexed="8"/>
        <rFont val="Arial"/>
      </rPr>
      <t>3</t>
    </r>
    <r>
      <rPr>
        <b val="1"/>
        <sz val="14"/>
        <color indexed="8"/>
        <rFont val="Arial"/>
      </rPr>
      <t xml:space="preserve"> </t>
    </r>
    <r>
      <rPr>
        <i val="1"/>
        <sz val="14"/>
        <color indexed="8"/>
        <rFont val="Arial"/>
      </rPr>
      <t>Measured after 10 min stabilisation after completion of discharge procedure.</t>
    </r>
  </si>
  <si>
    <t>Table 5</t>
  </si>
  <si>
    <t>Sheet 1 - Table 5</t>
  </si>
  <si>
    <t>Run Battery (PSU) - Supply</t>
  </si>
  <si>
    <t>PRF
(Hz)</t>
  </si>
  <si>
    <t>%Duty</t>
  </si>
  <si>
    <r>
      <rPr>
        <b val="1"/>
        <sz val="14"/>
        <color indexed="19"/>
        <rFont val="Arial"/>
      </rPr>
      <t xml:space="preserve">Circuit V (V) </t>
    </r>
    <r>
      <rPr>
        <b val="1"/>
        <vertAlign val="superscript"/>
        <sz val="14"/>
        <color indexed="19"/>
        <rFont val="Arial"/>
      </rPr>
      <t>1</t>
    </r>
  </si>
  <si>
    <r>
      <rPr>
        <b val="1"/>
        <sz val="14"/>
        <color indexed="19"/>
        <rFont val="Arial"/>
      </rPr>
      <t xml:space="preserve">Circuit Current (A) </t>
    </r>
    <r>
      <rPr>
        <b val="1"/>
        <vertAlign val="superscript"/>
        <sz val="14"/>
        <color indexed="19"/>
        <rFont val="Arial"/>
      </rPr>
      <t>2</t>
    </r>
  </si>
  <si>
    <t>Circuit Power (W)</t>
  </si>
  <si>
    <t>Coil V (V)</t>
  </si>
  <si>
    <r>
      <rPr>
        <b val="1"/>
        <sz val="14"/>
        <color indexed="19"/>
        <rFont val="Arial"/>
      </rPr>
      <t xml:space="preserve">I </t>
    </r>
    <r>
      <rPr>
        <b val="1"/>
        <vertAlign val="subscript"/>
        <sz val="14"/>
        <color indexed="19"/>
        <rFont val="Arial"/>
      </rPr>
      <t>av</t>
    </r>
    <r>
      <rPr>
        <b val="1"/>
        <vertAlign val="superscript"/>
        <sz val="14"/>
        <color indexed="19"/>
        <rFont val="Arial"/>
      </rPr>
      <t xml:space="preserve">
</t>
    </r>
    <r>
      <rPr>
        <b val="1"/>
        <sz val="14"/>
        <color indexed="19"/>
        <rFont val="Arial"/>
      </rPr>
      <t xml:space="preserve">(A) </t>
    </r>
    <r>
      <rPr>
        <b val="1"/>
        <vertAlign val="superscript"/>
        <sz val="14"/>
        <color indexed="19"/>
        <rFont val="Arial"/>
      </rPr>
      <t>3</t>
    </r>
  </si>
  <si>
    <r>
      <rPr>
        <b val="1"/>
        <sz val="14"/>
        <color indexed="19"/>
        <rFont val="Arial"/>
      </rPr>
      <t>Run</t>
    </r>
    <r>
      <rPr>
        <b val="1"/>
        <vertAlign val="superscript"/>
        <sz val="14"/>
        <color indexed="19"/>
        <rFont val="Arial"/>
      </rPr>
      <t xml:space="preserve">
</t>
    </r>
    <r>
      <rPr>
        <b val="1"/>
        <sz val="14"/>
        <color indexed="19"/>
        <rFont val="Arial"/>
      </rPr>
      <t xml:space="preserve">Time
</t>
    </r>
    <r>
      <rPr>
        <b val="1"/>
        <sz val="14"/>
        <color indexed="19"/>
        <rFont val="Arial"/>
      </rPr>
      <t>(s)</t>
    </r>
  </si>
  <si>
    <r>
      <rPr>
        <b val="1"/>
        <sz val="14"/>
        <color indexed="16"/>
        <rFont val="Arial"/>
      </rPr>
      <t>E</t>
    </r>
    <r>
      <rPr>
        <b val="1"/>
        <vertAlign val="subscript"/>
        <sz val="14"/>
        <color indexed="16"/>
        <rFont val="Arial"/>
      </rPr>
      <t>(Supplied)</t>
    </r>
    <r>
      <rPr>
        <b val="1"/>
        <sz val="14"/>
        <color indexed="16"/>
        <rFont val="Arial"/>
      </rPr>
      <t xml:space="preserve">
</t>
    </r>
    <r>
      <rPr>
        <b val="1"/>
        <sz val="14"/>
        <color indexed="16"/>
        <rFont val="Arial"/>
      </rPr>
      <t xml:space="preserve">(J) </t>
    </r>
    <r>
      <rPr>
        <b val="1"/>
        <vertAlign val="superscript"/>
        <sz val="14"/>
        <color indexed="16"/>
        <rFont val="Arial"/>
      </rPr>
      <t>4</t>
    </r>
  </si>
  <si>
    <t>RDM Imaging/Export File</t>
  </si>
  <si>
    <t>181022-Current Table 1</t>
  </si>
  <si>
    <t>181022-Current Table 2</t>
  </si>
  <si>
    <t>191022-Current Table 1</t>
  </si>
  <si>
    <t>191022-Current Table 2</t>
  </si>
  <si>
    <t>201022-Current Table 1</t>
  </si>
  <si>
    <t>201022-Current Table 2</t>
  </si>
  <si>
    <t>211022-Current Table 1</t>
  </si>
  <si>
    <t>211022-Current Table 2</t>
  </si>
  <si>
    <t>221022-Current Table 1</t>
  </si>
  <si>
    <t>221022-Current Table 2</t>
  </si>
  <si>
    <t>231022-Current Table 1</t>
  </si>
  <si>
    <t>231022-Current Table 2</t>
  </si>
  <si>
    <t>241022-Current Table 1</t>
  </si>
  <si>
    <t>241022-Current Table 2</t>
  </si>
  <si>
    <t>251022-Current Table 1</t>
  </si>
  <si>
    <t>251022-Current Table 2</t>
  </si>
  <si>
    <t>261022-Current Table 1</t>
  </si>
  <si>
    <t>261022-Current Table 2</t>
  </si>
  <si>
    <t>271022-Current Table 1</t>
  </si>
  <si>
    <t>271022-Current Table 2</t>
  </si>
  <si>
    <t>281022-Current Table 1</t>
  </si>
  <si>
    <t>281022-Current Table 2</t>
  </si>
  <si>
    <t>291022-Current Table 1</t>
  </si>
  <si>
    <t>291022-Current Table 2</t>
  </si>
  <si>
    <t>301022-Current Table 1</t>
  </si>
  <si>
    <t>301022-Current Table 2</t>
  </si>
  <si>
    <t>311022-Current Table 1</t>
  </si>
  <si>
    <t>311022-Current Table 2</t>
  </si>
  <si>
    <t>011122-Current Table 1</t>
  </si>
  <si>
    <t>011122-Current Table 2</t>
  </si>
  <si>
    <t>021122-Current Table 1</t>
  </si>
  <si>
    <t>021122-Current Table 2</t>
  </si>
  <si>
    <t>031122-Current Table 1</t>
  </si>
  <si>
    <t>031122-Current Table 2</t>
  </si>
  <si>
    <t>041122-Current Table 1</t>
  </si>
  <si>
    <t>041122-Current Table 2</t>
  </si>
  <si>
    <t>051122-Current Table 1</t>
  </si>
  <si>
    <t>051122-Current Table 2</t>
  </si>
  <si>
    <t>061122-Current Table 1</t>
  </si>
  <si>
    <t>061122-Current Table 2</t>
  </si>
  <si>
    <t>071122-Current Table 1</t>
  </si>
  <si>
    <t>081122-Current Table 1</t>
  </si>
  <si>
    <t>081122-Current Table 2</t>
  </si>
  <si>
    <t>081122-Current Table 3</t>
  </si>
  <si>
    <t>091122-Current Table 1</t>
  </si>
  <si>
    <t>091122-Current Table 2</t>
  </si>
  <si>
    <t>121122-Current Table 1</t>
  </si>
  <si>
    <t>131122-Current Table 1</t>
  </si>
  <si>
    <t>141122-Current Table 1</t>
  </si>
  <si>
    <t>141122-Current Table 2</t>
  </si>
  <si>
    <t>151122-Current Table 1</t>
  </si>
  <si>
    <t>151122-Current Table 2</t>
  </si>
  <si>
    <t>191122-Current Table 1</t>
  </si>
  <si>
    <t>191122-Current Table 2</t>
  </si>
  <si>
    <t>201122-Current Table 1</t>
  </si>
  <si>
    <t>201122-Current Table 2</t>
  </si>
  <si>
    <t>221122-Current Table 1</t>
  </si>
  <si>
    <t>221122-Current Table 2</t>
  </si>
  <si>
    <t>231122-Current Table 1</t>
  </si>
  <si>
    <t>231122-Current Table 2</t>
  </si>
  <si>
    <t>011222-Current Table 1</t>
  </si>
  <si>
    <t>021222-Current Table 1</t>
  </si>
  <si>
    <t>021222-Current Table 2</t>
  </si>
  <si>
    <r>
      <rPr>
        <vertAlign val="superscript"/>
        <sz val="14"/>
        <color indexed="8"/>
        <rFont val="Arial"/>
      </rPr>
      <t xml:space="preserve">1 </t>
    </r>
    <r>
      <rPr>
        <i val="1"/>
        <sz val="14"/>
        <color indexed="8"/>
        <rFont val="Arial"/>
      </rPr>
      <t xml:space="preserve">Supply to circuit via Buck Converter       </t>
    </r>
    <r>
      <rPr>
        <i val="1"/>
        <vertAlign val="superscript"/>
        <sz val="14"/>
        <color indexed="8"/>
        <rFont val="Arial"/>
      </rPr>
      <t>2</t>
    </r>
    <r>
      <rPr>
        <i val="1"/>
        <sz val="14"/>
        <color indexed="8"/>
        <rFont val="Arial"/>
      </rPr>
      <t xml:space="preserve"> Current to circuit excluding coils (MOSFET off)</t>
    </r>
  </si>
  <si>
    <r>
      <rPr>
        <vertAlign val="superscript"/>
        <sz val="14"/>
        <color indexed="8"/>
        <rFont val="Arial"/>
      </rPr>
      <t xml:space="preserve">3 </t>
    </r>
    <r>
      <rPr>
        <i val="1"/>
        <sz val="14"/>
        <color indexed="8"/>
        <rFont val="Arial"/>
      </rPr>
      <t>Total circuit current including coils. Derived from Mean of RDM data set (seeTable 7 below)</t>
    </r>
  </si>
  <si>
    <r>
      <rPr>
        <i val="1"/>
        <vertAlign val="superscript"/>
        <sz val="14"/>
        <color indexed="8"/>
        <rFont val="Arial"/>
      </rPr>
      <t>4</t>
    </r>
    <r>
      <rPr>
        <i val="1"/>
        <sz val="14"/>
        <color indexed="8"/>
        <rFont val="Arial"/>
      </rPr>
      <t xml:space="preserve"> Total energy to circuit and coils calculated using their different voltages  ((Coil V x (Total I - Circuit I) x Time) + (Circuit Power x Time)</t>
    </r>
  </si>
  <si>
    <t>Table 4</t>
  </si>
  <si>
    <t>Sheet 1 - Table 4</t>
  </si>
  <si>
    <t>Receiving Battery (ID:B41) - Charging (Incremental)</t>
  </si>
  <si>
    <t>HV (kV)</t>
  </si>
  <si>
    <t>E Discharge
(J)</t>
  </si>
  <si>
    <r>
      <rPr>
        <b val="1"/>
        <sz val="14"/>
        <color indexed="16"/>
        <rFont val="Arial"/>
      </rPr>
      <t>V</t>
    </r>
    <r>
      <rPr>
        <b val="1"/>
        <vertAlign val="subscript"/>
        <sz val="14"/>
        <color indexed="16"/>
        <rFont val="Arial"/>
      </rPr>
      <t xml:space="preserve">(pk)
</t>
    </r>
    <r>
      <rPr>
        <b val="1"/>
        <sz val="14"/>
        <color indexed="16"/>
        <rFont val="Arial"/>
      </rPr>
      <t xml:space="preserve">(V) </t>
    </r>
    <r>
      <rPr>
        <b val="1"/>
        <vertAlign val="superscript"/>
        <sz val="14"/>
        <color indexed="16"/>
        <rFont val="Arial"/>
      </rPr>
      <t>1</t>
    </r>
  </si>
  <si>
    <r>
      <rPr>
        <b val="1"/>
        <sz val="14"/>
        <color indexed="16"/>
        <rFont val="Arial"/>
      </rPr>
      <t xml:space="preserve">Start
</t>
    </r>
    <r>
      <rPr>
        <b val="1"/>
        <sz val="14"/>
        <color indexed="16"/>
        <rFont val="Arial"/>
      </rPr>
      <t xml:space="preserve">Volt
</t>
    </r>
    <r>
      <rPr>
        <b val="1"/>
        <sz val="14"/>
        <color indexed="16"/>
        <rFont val="Arial"/>
      </rPr>
      <t>(V</t>
    </r>
    <r>
      <rPr>
        <b val="1"/>
        <vertAlign val="subscript"/>
        <sz val="14"/>
        <color indexed="16"/>
        <rFont val="Arial"/>
      </rPr>
      <t>i</t>
    </r>
    <r>
      <rPr>
        <b val="1"/>
        <sz val="14"/>
        <color indexed="16"/>
        <rFont val="Arial"/>
      </rPr>
      <t xml:space="preserve">) </t>
    </r>
    <r>
      <rPr>
        <b val="1"/>
        <vertAlign val="superscript"/>
        <sz val="14"/>
        <color indexed="16"/>
        <rFont val="Arial"/>
      </rPr>
      <t>2</t>
    </r>
  </si>
  <si>
    <r>
      <rPr>
        <b val="1"/>
        <sz val="14"/>
        <color indexed="19"/>
        <rFont val="Arial"/>
      </rPr>
      <t xml:space="preserve">Final
</t>
    </r>
    <r>
      <rPr>
        <b val="1"/>
        <sz val="14"/>
        <color indexed="19"/>
        <rFont val="Arial"/>
      </rPr>
      <t xml:space="preserve">Volt
</t>
    </r>
    <r>
      <rPr>
        <b val="1"/>
        <sz val="14"/>
        <color indexed="19"/>
        <rFont val="Arial"/>
      </rPr>
      <t>(V</t>
    </r>
    <r>
      <rPr>
        <b val="1"/>
        <vertAlign val="subscript"/>
        <sz val="14"/>
        <color indexed="19"/>
        <rFont val="Arial"/>
      </rPr>
      <t>f</t>
    </r>
    <r>
      <rPr>
        <b val="1"/>
        <sz val="14"/>
        <color indexed="19"/>
        <rFont val="Arial"/>
      </rPr>
      <t xml:space="preserve">) </t>
    </r>
    <r>
      <rPr>
        <b val="1"/>
        <vertAlign val="superscript"/>
        <sz val="14"/>
        <color indexed="19"/>
        <rFont val="Arial"/>
      </rPr>
      <t>2</t>
    </r>
  </si>
  <si>
    <t>dV
(V)</t>
  </si>
  <si>
    <t>Screengrab Files</t>
  </si>
  <si>
    <t>181022_ChargeMonitor_1-1.bt2</t>
  </si>
  <si>
    <t>181022-Charge Monitor End 1</t>
  </si>
  <si>
    <t>181022_ChargeMonitor_1-2.bt2</t>
  </si>
  <si>
    <t>181022-Charge Monitor End 2</t>
  </si>
  <si>
    <t>191022_ChargeMonitor_1-1.bt2</t>
  </si>
  <si>
    <t>191022-Charge Monitor End 1</t>
  </si>
  <si>
    <t>191022_ChargeMonitor_1-2.bt2</t>
  </si>
  <si>
    <t>191022-Charge Monitor End 2</t>
  </si>
  <si>
    <t>201022_ChargeMonitor_1-1.bt2</t>
  </si>
  <si>
    <t>201022-Charge Monitor End 1</t>
  </si>
  <si>
    <t>201022_ChargeMonitor_1-2.bt2</t>
  </si>
  <si>
    <t>201022-Charge Monitor End 2</t>
  </si>
  <si>
    <t>211022_ChargeMonitor_1-1.bt2</t>
  </si>
  <si>
    <t>211022-Charge Monitor End 1</t>
  </si>
  <si>
    <t>211022_ChargeMonitor_1-2.bt2</t>
  </si>
  <si>
    <t>211022-Charge Monitor End 2</t>
  </si>
  <si>
    <t>221022_ChargeMonitor_1-1.bt2</t>
  </si>
  <si>
    <t>221022-Charge Monitor End 1</t>
  </si>
  <si>
    <r>
      <rPr>
        <i val="1"/>
        <sz val="14"/>
        <color indexed="8"/>
        <rFont val="Arial"/>
      </rPr>
      <t>1 x LiFePO</t>
    </r>
    <r>
      <rPr>
        <i val="1"/>
        <vertAlign val="subscript"/>
        <sz val="14"/>
        <color indexed="8"/>
        <rFont val="Arial"/>
      </rPr>
      <t>4</t>
    </r>
    <r>
      <rPr>
        <i val="1"/>
        <sz val="14"/>
        <color indexed="8"/>
        <rFont val="Arial"/>
      </rPr>
      <t xml:space="preserve"> - From 90%Ah</t>
    </r>
  </si>
  <si>
    <t>221022_ChargeMonitor_1-2.bt2</t>
  </si>
  <si>
    <t>221022-Charge Monitor End 2</t>
  </si>
  <si>
    <t>231022_ChargeMonitor_1-1.bt2</t>
  </si>
  <si>
    <t>231022-Charge Monitor End 1</t>
  </si>
  <si>
    <t>231022_ChargeMonitor_1-2.bt2</t>
  </si>
  <si>
    <t>231022-Charge Monitor End 2</t>
  </si>
  <si>
    <r>
      <rPr>
        <i val="1"/>
        <sz val="14"/>
        <color indexed="8"/>
        <rFont val="Arial"/>
      </rPr>
      <t>1 x LiFePO</t>
    </r>
    <r>
      <rPr>
        <i val="1"/>
        <vertAlign val="subscript"/>
        <sz val="14"/>
        <color indexed="8"/>
        <rFont val="Arial"/>
      </rPr>
      <t>4</t>
    </r>
    <r>
      <rPr>
        <i val="1"/>
        <sz val="14"/>
        <color indexed="8"/>
        <rFont val="Arial"/>
      </rPr>
      <t xml:space="preserve"> - From 80%Ah</t>
    </r>
  </si>
  <si>
    <t>241022_ChargeMonitor_1-1.bt2</t>
  </si>
  <si>
    <t>241022-Charge Monitor End 1</t>
  </si>
  <si>
    <t>241022_ChargeMonitor_1-2.bt2</t>
  </si>
  <si>
    <t>241022-Charge Monitor End 2</t>
  </si>
  <si>
    <r>
      <rPr>
        <i val="1"/>
        <sz val="14"/>
        <color indexed="8"/>
        <rFont val="Arial"/>
      </rPr>
      <t>1 x LiFePO</t>
    </r>
    <r>
      <rPr>
        <i val="1"/>
        <vertAlign val="subscript"/>
        <sz val="14"/>
        <color indexed="8"/>
        <rFont val="Arial"/>
      </rPr>
      <t>4</t>
    </r>
    <r>
      <rPr>
        <i val="1"/>
        <sz val="14"/>
        <color indexed="8"/>
        <rFont val="Arial"/>
      </rPr>
      <t xml:space="preserve"> - From 100%Ah</t>
    </r>
  </si>
  <si>
    <t>251022_ChargeMonitor_1-1.bt2</t>
  </si>
  <si>
    <t>251022-Charge Monitor End 1</t>
  </si>
  <si>
    <t>251022_ChargeMonitor_1-2.bt2</t>
  </si>
  <si>
    <t>251022-Charge Monitor End 2</t>
  </si>
  <si>
    <r>
      <rPr>
        <i val="1"/>
        <sz val="14"/>
        <color indexed="8"/>
        <rFont val="Arial"/>
      </rPr>
      <t>1 x LiFePO</t>
    </r>
    <r>
      <rPr>
        <i val="1"/>
        <vertAlign val="subscript"/>
        <sz val="14"/>
        <color indexed="8"/>
        <rFont val="Arial"/>
      </rPr>
      <t>4</t>
    </r>
    <r>
      <rPr>
        <i val="1"/>
        <sz val="14"/>
        <color indexed="8"/>
        <rFont val="Arial"/>
      </rPr>
      <t xml:space="preserve"> - From 95%Ah</t>
    </r>
  </si>
  <si>
    <t>261022_ChargeMonitor_1-1.bt2</t>
  </si>
  <si>
    <t>261022-Charge Monitor End 1</t>
  </si>
  <si>
    <r>
      <rPr>
        <i val="1"/>
        <sz val="14"/>
        <color indexed="8"/>
        <rFont val="Arial"/>
      </rPr>
      <t>2 x LiFePO</t>
    </r>
    <r>
      <rPr>
        <i val="1"/>
        <vertAlign val="subscript"/>
        <sz val="14"/>
        <color indexed="8"/>
        <rFont val="Arial"/>
      </rPr>
      <t>4</t>
    </r>
    <r>
      <rPr>
        <i val="1"/>
        <sz val="14"/>
        <color indexed="8"/>
        <rFont val="Arial"/>
      </rPr>
      <t xml:space="preserve"> - From 100%Ah</t>
    </r>
  </si>
  <si>
    <t>261022_ChargeMonitor_1-2.bt2</t>
  </si>
  <si>
    <t>261022-Charge Monitor End 2</t>
  </si>
  <si>
    <t>271022_ChargeMonitor_1-1.bt2</t>
  </si>
  <si>
    <t>271022-Charge Monitor End 1</t>
  </si>
  <si>
    <t>271022_ChargeMonitor_1-2.bt2</t>
  </si>
  <si>
    <t>271022-Charge Monitor End 2</t>
  </si>
  <si>
    <t>281022_ChargeMonitor_1-1.bt2</t>
  </si>
  <si>
    <t>281022-Charge Monitor End 1</t>
  </si>
  <si>
    <t>281022_ChargeMonitor_1-2.bt2</t>
  </si>
  <si>
    <t>281022-Charge Monitor End 2</t>
  </si>
  <si>
    <t>291022_ChargeMonitor_1-1.bt2</t>
  </si>
  <si>
    <t>291022-Charge Monitor End 1</t>
  </si>
  <si>
    <t>291022_ChargeMonitor_1-2.bt2</t>
  </si>
  <si>
    <t>291022-Charge Monitor End 2</t>
  </si>
  <si>
    <t>301022_ChargeMonitor_1-1.bt2</t>
  </si>
  <si>
    <t>301022-Charge Monitor End 1</t>
  </si>
  <si>
    <t>301022_ChargeMonitor_1-2.bt2</t>
  </si>
  <si>
    <t>301022-Charge Monitor End 2</t>
  </si>
  <si>
    <t>311022_ChargeMonitor_1-1.bt2</t>
  </si>
  <si>
    <t>311022-Charge Monitor End 1</t>
  </si>
  <si>
    <t>311022_ChargeMonitor_1-2.bt2</t>
  </si>
  <si>
    <t>311022-Charge Monitor End 2</t>
  </si>
  <si>
    <t>011122_ChargeMonitor_1-1.bt2</t>
  </si>
  <si>
    <t>011122-Charge Monitor End 1</t>
  </si>
  <si>
    <t>011122_ChargeMonitor_1-2.bt2</t>
  </si>
  <si>
    <t>011122-Charge Monitor End 2</t>
  </si>
  <si>
    <t>021122_ChargeMonitor_1-1.bt2</t>
  </si>
  <si>
    <t>021122-Charge Monitor End 1</t>
  </si>
  <si>
    <t>021122_ChargeMonitor_1-2.bt2</t>
  </si>
  <si>
    <t>021122-Charge Monitor End 2</t>
  </si>
  <si>
    <t>031122_ChargeMonitor_1-1.bt2</t>
  </si>
  <si>
    <t>031122-Charge Monitor End 1</t>
  </si>
  <si>
    <t>031122_ChargeMonitor_1-2.bt2</t>
  </si>
  <si>
    <t>031122-Charge Monitor End 2</t>
  </si>
  <si>
    <t>041122_ChargeMonitor_1-1.bt2</t>
  </si>
  <si>
    <t>041122-Charge Monitor End 1</t>
  </si>
  <si>
    <t>041122_ChargeMonitor_1-2.bt2</t>
  </si>
  <si>
    <t>041122-Charge Monitor End 2</t>
  </si>
  <si>
    <t>051122_ChargeMonitor_1-1.bt2</t>
  </si>
  <si>
    <t>051122-Charge Monitor End 1</t>
  </si>
  <si>
    <t>051122_ChargeMonitor_1-2.bt2</t>
  </si>
  <si>
    <t>051122-Charge Monitor End 2</t>
  </si>
  <si>
    <t>061122_ChargeMonitor_1-1.bt2</t>
  </si>
  <si>
    <t>061122-Charge Monitor End 1</t>
  </si>
  <si>
    <t>061122_ChargeMonitor_1-2.bt2</t>
  </si>
  <si>
    <t>061122-Charge Monitor End 2</t>
  </si>
  <si>
    <t>071122_ChargeMonitor_1-1.bt2</t>
  </si>
  <si>
    <t>071122-Charge Monitor End 1</t>
  </si>
  <si>
    <t>081122_ChargeMonitor_1-1.bt2</t>
  </si>
  <si>
    <t>081122-Charge Monitor End 1</t>
  </si>
  <si>
    <t>081122_ChargeMonitor_1-2.bt2</t>
  </si>
  <si>
    <t>081122-Charge Monitor End 2</t>
  </si>
  <si>
    <t>081122_ChargeMonitor_1-3.bt2</t>
  </si>
  <si>
    <t>081122-Charge Monitor End 3</t>
  </si>
  <si>
    <t>091122_ChargeMonitor_1-1.bt2</t>
  </si>
  <si>
    <t>091122-Charge Monitor End 1</t>
  </si>
  <si>
    <t>091122_ChargeMonitor_1-2.bt2</t>
  </si>
  <si>
    <t>091122-Charge Monitor End 2</t>
  </si>
  <si>
    <t>121122_ChargeMonitor_1-1.bt2</t>
  </si>
  <si>
    <t>121122-Charge Monitor End 1</t>
  </si>
  <si>
    <t>131122_ChargeMonitor_1-1.bt2</t>
  </si>
  <si>
    <t>131122-Charge Monitor End 1</t>
  </si>
  <si>
    <t>141122_ChargeMonitor_1-1.bt2</t>
  </si>
  <si>
    <t>141122-Charge Monitor End 1</t>
  </si>
  <si>
    <t>141122_ChargeMonitor_1-2.bt2</t>
  </si>
  <si>
    <t>141122-Charge Monitor End 2</t>
  </si>
  <si>
    <t>151122_ChargeMonitor_1-1.bt2</t>
  </si>
  <si>
    <t>151122-Charge Monitor End 1</t>
  </si>
  <si>
    <t>151122_ChargeMonitor_1-2.bt2</t>
  </si>
  <si>
    <t>151122-Charge Monitor End 2</t>
  </si>
  <si>
    <t>191122_ChargeMonitor_1-1.bt2</t>
  </si>
  <si>
    <t>191122-Charge Monitor End 1</t>
  </si>
  <si>
    <t>191122_ChargeMonitor_1-2.bt2</t>
  </si>
  <si>
    <t>191122-Charge Monitor End 2</t>
  </si>
  <si>
    <t>201122_ChargeMonitor_1-1.bt2</t>
  </si>
  <si>
    <t>201122-Charge Monitor End 1</t>
  </si>
  <si>
    <t>Li- Test</t>
  </si>
  <si>
    <t>201122_ChargeMonitor_1-2.bt2</t>
  </si>
  <si>
    <t>201122-Charge Monitor End 2</t>
  </si>
  <si>
    <t>Li- Test (No rotor)</t>
  </si>
  <si>
    <t>221122_ChargeMonitor_1-1.bt2</t>
  </si>
  <si>
    <t>221122-Charge Monitor End 1</t>
  </si>
  <si>
    <t>221122_ChargeMonitor_1-2.bt2</t>
  </si>
  <si>
    <t>221122-Charge Monitor End 2</t>
  </si>
  <si>
    <t>231122_ChargeMonitor_1-1.bt2</t>
  </si>
  <si>
    <t>231122-Charge Monitor End 1</t>
  </si>
  <si>
    <t>231122_ChargeMonitor_1-2.bt2</t>
  </si>
  <si>
    <t>231122-Charge Monitor End 2</t>
  </si>
  <si>
    <t>011222_ChargeMonitor_1-1.bt2</t>
  </si>
  <si>
    <t>011222-Charge Monitor End 1</t>
  </si>
  <si>
    <t>Li- HV Test (estimated HV)</t>
  </si>
  <si>
    <t>021222_ChargeMonitor_1-1.bt2</t>
  </si>
  <si>
    <t>021222-Charge Monitor End 1</t>
  </si>
  <si>
    <t>021222_ChargeMonitor_1-1.bt3</t>
  </si>
  <si>
    <t>021222-Charge Monitor End 2</t>
  </si>
  <si>
    <r>
      <rPr>
        <vertAlign val="superscript"/>
        <sz val="14"/>
        <color indexed="8"/>
        <rFont val="Arial"/>
      </rPr>
      <t>1</t>
    </r>
    <r>
      <rPr>
        <sz val="14"/>
        <color indexed="8"/>
        <rFont val="Arial"/>
      </rPr>
      <t xml:space="preserve"> </t>
    </r>
    <r>
      <rPr>
        <i val="1"/>
        <sz val="14"/>
        <color indexed="8"/>
        <rFont val="Arial"/>
      </rPr>
      <t>Up to test 24, rested battery voltage after mains charge and at start of ‘Discharge’ stage - used as reference value V</t>
    </r>
    <r>
      <rPr>
        <i val="1"/>
        <vertAlign val="subscript"/>
        <sz val="14"/>
        <color indexed="8"/>
        <rFont val="Arial"/>
      </rPr>
      <t>pk</t>
    </r>
    <r>
      <rPr>
        <i val="1"/>
        <sz val="14"/>
        <color indexed="8"/>
        <rFont val="Arial"/>
      </rPr>
      <t xml:space="preserve"> for full charge state. Measured with CBA. From test 25 onwards, normalised using the initial voltage drop, with a fixed energy discharge, added to the final voltage after the discharge stage</t>
    </r>
  </si>
  <si>
    <r>
      <rPr>
        <vertAlign val="superscript"/>
        <sz val="14"/>
        <color indexed="8"/>
        <rFont val="Arial"/>
      </rPr>
      <t xml:space="preserve">2 </t>
    </r>
    <r>
      <rPr>
        <i val="1"/>
        <sz val="14"/>
        <color indexed="8"/>
        <rFont val="Arial"/>
      </rPr>
      <t>Measured with CBA after discharge stabilisation</t>
    </r>
  </si>
  <si>
    <t>Interpolation/Extrapolation Plot Data</t>
  </si>
  <si>
    <t>Sheet 1 - Interpolation_Extrapo</t>
  </si>
  <si>
    <r>
      <rPr>
        <sz val="14"/>
        <color indexed="19"/>
        <rFont val="Arial"/>
      </rPr>
      <t>E</t>
    </r>
    <r>
      <rPr>
        <vertAlign val="subscript"/>
        <sz val="14"/>
        <color indexed="19"/>
        <rFont val="Arial"/>
      </rPr>
      <t>(Supplied)</t>
    </r>
    <r>
      <rPr>
        <sz val="14"/>
        <color indexed="19"/>
        <rFont val="Arial"/>
      </rPr>
      <t xml:space="preserve"> kJ</t>
    </r>
  </si>
  <si>
    <t>‘Rec’ Batt V</t>
  </si>
  <si>
    <r>
      <rPr>
        <b val="1"/>
        <sz val="14"/>
        <color indexed="19"/>
        <rFont val="Arial"/>
      </rPr>
      <t>V</t>
    </r>
    <r>
      <rPr>
        <b val="1"/>
        <vertAlign val="subscript"/>
        <sz val="14"/>
        <color indexed="19"/>
        <rFont val="Arial"/>
      </rPr>
      <t>(pk)</t>
    </r>
  </si>
  <si>
    <t>V</t>
  </si>
  <si>
    <t>Interpolation/Extrapolation Plot Data-1</t>
  </si>
  <si>
    <t>Sheet 1 - Interpolation_Extrap1</t>
  </si>
  <si>
    <t>Table 2</t>
  </si>
  <si>
    <t>Sheet 1 - Table 2</t>
  </si>
  <si>
    <t>Receiving Battery - CoP &amp; Uncertainties</t>
  </si>
  <si>
    <t>%Ah</t>
  </si>
  <si>
    <t>PRF (Hz)</t>
  </si>
  <si>
    <r>
      <rPr>
        <sz val="16"/>
        <color indexed="16"/>
        <rFont val="Arial"/>
      </rPr>
      <t>E</t>
    </r>
    <r>
      <rPr>
        <vertAlign val="subscript"/>
        <sz val="16"/>
        <color indexed="16"/>
        <rFont val="Arial"/>
      </rPr>
      <t xml:space="preserve">(Received) </t>
    </r>
    <r>
      <rPr>
        <sz val="16"/>
        <color indexed="16"/>
        <rFont val="Arial"/>
      </rPr>
      <t>kJ</t>
    </r>
  </si>
  <si>
    <r>
      <rPr>
        <sz val="16"/>
        <color indexed="16"/>
        <rFont val="Arial"/>
      </rPr>
      <t>Δ</t>
    </r>
    <r>
      <rPr>
        <vertAlign val="subscript"/>
        <sz val="16"/>
        <color indexed="16"/>
        <rFont val="Arial"/>
      </rPr>
      <t xml:space="preserve">Er </t>
    </r>
    <r>
      <rPr>
        <sz val="14"/>
        <color indexed="16"/>
        <rFont val="Arial"/>
      </rPr>
      <t>(kJ)</t>
    </r>
  </si>
  <si>
    <r>
      <rPr>
        <b val="1"/>
        <i val="1"/>
        <sz val="16"/>
        <color indexed="16"/>
        <rFont val="Arial"/>
      </rPr>
      <t>𝛅</t>
    </r>
    <r>
      <rPr>
        <vertAlign val="subscript"/>
        <sz val="16"/>
        <color indexed="16"/>
        <rFont val="Arial"/>
      </rPr>
      <t>Er</t>
    </r>
  </si>
  <si>
    <r>
      <rPr>
        <sz val="16"/>
        <color indexed="19"/>
        <rFont val="Arial"/>
      </rPr>
      <t>E</t>
    </r>
    <r>
      <rPr>
        <vertAlign val="subscript"/>
        <sz val="16"/>
        <color indexed="19"/>
        <rFont val="Arial"/>
      </rPr>
      <t xml:space="preserve">(Supplied) </t>
    </r>
    <r>
      <rPr>
        <sz val="16"/>
        <color indexed="19"/>
        <rFont val="Arial"/>
      </rPr>
      <t xml:space="preserve">kJ </t>
    </r>
    <r>
      <rPr>
        <vertAlign val="superscript"/>
        <sz val="16"/>
        <color indexed="19"/>
        <rFont val="Arial"/>
      </rPr>
      <t>1</t>
    </r>
  </si>
  <si>
    <r>
      <rPr>
        <b val="1"/>
        <i val="1"/>
        <sz val="16"/>
        <color indexed="16"/>
        <rFont val="Arial"/>
      </rPr>
      <t>𝛅</t>
    </r>
    <r>
      <rPr>
        <vertAlign val="subscript"/>
        <sz val="16"/>
        <color indexed="16"/>
        <rFont val="Arial"/>
      </rPr>
      <t>V</t>
    </r>
    <r>
      <rPr>
        <vertAlign val="subscript"/>
        <sz val="16"/>
        <color indexed="16"/>
        <rFont val="Menlo Regular"/>
      </rPr>
      <t xml:space="preserve"> </t>
    </r>
    <r>
      <rPr>
        <sz val="14"/>
        <color indexed="16"/>
        <rFont val="Menlo Regular"/>
      </rPr>
      <t>V</t>
    </r>
  </si>
  <si>
    <r>
      <rPr>
        <b val="1"/>
        <i val="1"/>
        <sz val="16"/>
        <color indexed="16"/>
        <rFont val="Arial"/>
      </rPr>
      <t>𝛅</t>
    </r>
    <r>
      <rPr>
        <vertAlign val="subscript"/>
        <sz val="16"/>
        <color indexed="16"/>
        <rFont val="Arial"/>
      </rPr>
      <t>I</t>
    </r>
    <r>
      <rPr>
        <vertAlign val="subscript"/>
        <sz val="16"/>
        <color indexed="16"/>
        <rFont val="Menlo Regular"/>
      </rPr>
      <t xml:space="preserve"> </t>
    </r>
    <r>
      <rPr>
        <sz val="14"/>
        <color indexed="16"/>
        <rFont val="Menlo Regular"/>
      </rPr>
      <t>A</t>
    </r>
  </si>
  <si>
    <r>
      <rPr>
        <b val="1"/>
        <i val="1"/>
        <sz val="16"/>
        <color indexed="16"/>
        <rFont val="Arial"/>
      </rPr>
      <t>𝛅</t>
    </r>
    <r>
      <rPr>
        <vertAlign val="subscript"/>
        <sz val="16"/>
        <color indexed="16"/>
        <rFont val="Arial"/>
      </rPr>
      <t>t</t>
    </r>
    <r>
      <rPr>
        <vertAlign val="subscript"/>
        <sz val="16"/>
        <color indexed="16"/>
        <rFont val="Menlo Regular"/>
      </rPr>
      <t xml:space="preserve"> </t>
    </r>
    <r>
      <rPr>
        <sz val="14"/>
        <color indexed="16"/>
        <rFont val="Menlo Regular"/>
      </rPr>
      <t>s</t>
    </r>
  </si>
  <si>
    <r>
      <rPr>
        <b val="1"/>
        <i val="1"/>
        <sz val="16"/>
        <color indexed="16"/>
        <rFont val="Arial"/>
      </rPr>
      <t>𝛅</t>
    </r>
    <r>
      <rPr>
        <vertAlign val="subscript"/>
        <sz val="16"/>
        <color indexed="16"/>
        <rFont val="Arial"/>
      </rPr>
      <t>Es</t>
    </r>
  </si>
  <si>
    <r>
      <rPr>
        <sz val="16"/>
        <color indexed="16"/>
        <rFont val="Arial"/>
      </rPr>
      <t>Δ</t>
    </r>
    <r>
      <rPr>
        <vertAlign val="subscript"/>
        <sz val="16"/>
        <color indexed="16"/>
        <rFont val="Arial"/>
      </rPr>
      <t xml:space="preserve">Es  </t>
    </r>
    <r>
      <rPr>
        <sz val="14"/>
        <color indexed="16"/>
        <rFont val="Arial"/>
      </rPr>
      <t xml:space="preserve">J </t>
    </r>
    <r>
      <rPr>
        <vertAlign val="superscript"/>
        <sz val="14"/>
        <color indexed="16"/>
        <rFont val="Arial"/>
      </rPr>
      <t>2</t>
    </r>
  </si>
  <si>
    <r>
      <rPr>
        <sz val="16"/>
        <color indexed="16"/>
        <rFont val="Arial"/>
      </rPr>
      <t>CoP</t>
    </r>
  </si>
  <si>
    <r>
      <rPr>
        <b val="1"/>
        <i val="1"/>
        <sz val="16"/>
        <color indexed="16"/>
        <rFont val="Arial"/>
      </rPr>
      <t>𝛅</t>
    </r>
    <r>
      <rPr>
        <vertAlign val="subscript"/>
        <sz val="16"/>
        <color indexed="16"/>
        <rFont val="Arial"/>
      </rPr>
      <t>CoP</t>
    </r>
  </si>
  <si>
    <r>
      <rPr>
        <sz val="16"/>
        <color indexed="16"/>
        <rFont val="Arial"/>
      </rPr>
      <t>Δ</t>
    </r>
    <r>
      <rPr>
        <vertAlign val="subscript"/>
        <sz val="16"/>
        <color indexed="16"/>
        <rFont val="Arial"/>
      </rPr>
      <t>CoP</t>
    </r>
  </si>
  <si>
    <r>
      <rPr>
        <b val="1"/>
        <sz val="16"/>
        <color indexed="16"/>
        <rFont val="Arial"/>
      </rPr>
      <t>CoP</t>
    </r>
    <r>
      <rPr>
        <b val="1"/>
        <i val="1"/>
        <sz val="16"/>
        <color indexed="16"/>
        <rFont val="Arial"/>
      </rPr>
      <t xml:space="preserve"> </t>
    </r>
    <r>
      <rPr>
        <sz val="12"/>
        <color indexed="16"/>
        <rFont val="Arial"/>
      </rPr>
      <t>±</t>
    </r>
    <r>
      <rPr>
        <b val="1"/>
        <i val="1"/>
        <sz val="16"/>
        <color indexed="16"/>
        <rFont val="Arial"/>
      </rPr>
      <t xml:space="preserve"> </t>
    </r>
    <r>
      <rPr>
        <sz val="16"/>
        <color indexed="16"/>
        <rFont val="Arial"/>
      </rPr>
      <t>Δ</t>
    </r>
    <r>
      <rPr>
        <vertAlign val="subscript"/>
        <sz val="12"/>
        <color indexed="16"/>
        <rFont val="Arial"/>
      </rPr>
      <t xml:space="preserve">CoP </t>
    </r>
  </si>
  <si>
    <t>±</t>
  </si>
  <si>
    <t>Equations</t>
  </si>
  <si>
    <r>
      <rPr>
        <sz val="14"/>
        <color indexed="8"/>
        <rFont val="Arial"/>
      </rPr>
      <t>E</t>
    </r>
    <r>
      <rPr>
        <vertAlign val="subscript"/>
        <sz val="14"/>
        <color indexed="8"/>
        <rFont val="Arial"/>
      </rPr>
      <t>(Supplied)</t>
    </r>
    <r>
      <rPr>
        <sz val="14"/>
        <color indexed="8"/>
        <rFont val="Arial"/>
      </rPr>
      <t xml:space="preserve"> = V</t>
    </r>
    <r>
      <rPr>
        <vertAlign val="subscript"/>
        <sz val="14"/>
        <color indexed="8"/>
        <rFont val="Arial"/>
      </rPr>
      <t>(av)</t>
    </r>
    <r>
      <rPr>
        <sz val="14"/>
        <color indexed="8"/>
        <rFont val="Arial"/>
      </rPr>
      <t xml:space="preserve"> . I</t>
    </r>
    <r>
      <rPr>
        <vertAlign val="subscript"/>
        <sz val="14"/>
        <color indexed="8"/>
        <rFont val="Arial"/>
      </rPr>
      <t>(av)</t>
    </r>
    <r>
      <rPr>
        <sz val="14"/>
        <color indexed="8"/>
        <rFont val="Arial"/>
      </rPr>
      <t xml:space="preserve"> . t</t>
    </r>
    <r>
      <rPr>
        <vertAlign val="subscript"/>
        <sz val="14"/>
        <color indexed="8"/>
        <rFont val="Arial"/>
      </rPr>
      <t>(Vpk)</t>
    </r>
    <r>
      <rPr>
        <sz val="14"/>
        <color indexed="8"/>
        <rFont val="Arial"/>
      </rPr>
      <t xml:space="preserve">  J</t>
    </r>
  </si>
  <si>
    <r>
      <rPr>
        <sz val="14"/>
        <color indexed="8"/>
        <rFont val="Arial"/>
      </rPr>
      <t>𝛅</t>
    </r>
    <r>
      <rPr>
        <vertAlign val="subscript"/>
        <sz val="14"/>
        <color indexed="8"/>
        <rFont val="Arial"/>
      </rPr>
      <t>V</t>
    </r>
    <r>
      <rPr>
        <sz val="14"/>
        <color indexed="8"/>
        <rFont val="Arial"/>
      </rPr>
      <t xml:space="preserve"> =  </t>
    </r>
    <r>
      <rPr>
        <sz val="14"/>
        <color indexed="8"/>
        <rFont val="Arial"/>
      </rPr>
      <t>Δ</t>
    </r>
    <r>
      <rPr>
        <vertAlign val="subscript"/>
        <sz val="14"/>
        <color indexed="8"/>
        <rFont val="Arial"/>
      </rPr>
      <t xml:space="preserve">v </t>
    </r>
    <r>
      <rPr>
        <sz val="14"/>
        <color indexed="8"/>
        <rFont val="Arial"/>
      </rPr>
      <t xml:space="preserve">/ V,   </t>
    </r>
    <r>
      <rPr>
        <vertAlign val="subscript"/>
        <sz val="14"/>
        <color indexed="8"/>
        <rFont val="Arial"/>
      </rPr>
      <t xml:space="preserve"> </t>
    </r>
    <r>
      <rPr>
        <sz val="14"/>
        <color indexed="8"/>
        <rFont val="Arial"/>
      </rPr>
      <t>𝛅</t>
    </r>
    <r>
      <rPr>
        <vertAlign val="subscript"/>
        <sz val="14"/>
        <color indexed="8"/>
        <rFont val="Arial"/>
      </rPr>
      <t>I</t>
    </r>
    <r>
      <rPr>
        <sz val="14"/>
        <color indexed="8"/>
        <rFont val="Arial"/>
      </rPr>
      <t xml:space="preserve"> =  </t>
    </r>
    <r>
      <rPr>
        <sz val="14"/>
        <color indexed="8"/>
        <rFont val="Arial"/>
      </rPr>
      <t>Δ</t>
    </r>
    <r>
      <rPr>
        <vertAlign val="subscript"/>
        <sz val="14"/>
        <color indexed="8"/>
        <rFont val="Arial"/>
      </rPr>
      <t xml:space="preserve">I </t>
    </r>
    <r>
      <rPr>
        <sz val="14"/>
        <color indexed="8"/>
        <rFont val="Arial"/>
      </rPr>
      <t>/ I,    𝛅</t>
    </r>
    <r>
      <rPr>
        <vertAlign val="subscript"/>
        <sz val="14"/>
        <color indexed="8"/>
        <rFont val="Arial"/>
      </rPr>
      <t>t</t>
    </r>
    <r>
      <rPr>
        <sz val="14"/>
        <color indexed="8"/>
        <rFont val="Arial"/>
      </rPr>
      <t xml:space="preserve"> =  </t>
    </r>
    <r>
      <rPr>
        <sz val="14"/>
        <color indexed="8"/>
        <rFont val="Arial"/>
      </rPr>
      <t>Δ</t>
    </r>
    <r>
      <rPr>
        <vertAlign val="subscript"/>
        <sz val="14"/>
        <color indexed="8"/>
        <rFont val="Arial"/>
      </rPr>
      <t xml:space="preserve">t </t>
    </r>
    <r>
      <rPr>
        <sz val="14"/>
        <color indexed="8"/>
        <rFont val="Arial"/>
      </rPr>
      <t>/ t</t>
    </r>
  </si>
  <si>
    <r>
      <rPr>
        <sz val="14"/>
        <color indexed="8"/>
        <rFont val="Arial"/>
      </rPr>
      <t>𝛅</t>
    </r>
    <r>
      <rPr>
        <vertAlign val="subscript"/>
        <sz val="14"/>
        <color indexed="8"/>
        <rFont val="Arial"/>
      </rPr>
      <t xml:space="preserve">Es </t>
    </r>
    <r>
      <rPr>
        <sz val="14"/>
        <color indexed="8"/>
        <rFont val="Arial"/>
      </rPr>
      <t>= (𝛅</t>
    </r>
    <r>
      <rPr>
        <vertAlign val="subscript"/>
        <sz val="14"/>
        <color indexed="8"/>
        <rFont val="Arial"/>
      </rPr>
      <t xml:space="preserve">V  </t>
    </r>
    <r>
      <rPr>
        <sz val="14"/>
        <color indexed="8"/>
        <rFont val="Arial"/>
      </rPr>
      <t>+</t>
    </r>
    <r>
      <rPr>
        <vertAlign val="subscript"/>
        <sz val="14"/>
        <color indexed="8"/>
        <rFont val="Arial"/>
      </rPr>
      <t xml:space="preserve">   </t>
    </r>
    <r>
      <rPr>
        <sz val="14"/>
        <color indexed="8"/>
        <rFont val="Arial"/>
      </rPr>
      <t>𝛅</t>
    </r>
    <r>
      <rPr>
        <vertAlign val="subscript"/>
        <sz val="14"/>
        <color indexed="8"/>
        <rFont val="Arial"/>
      </rPr>
      <t xml:space="preserve">I   </t>
    </r>
    <r>
      <rPr>
        <sz val="14"/>
        <color indexed="8"/>
        <rFont val="Arial"/>
      </rPr>
      <t>+</t>
    </r>
    <r>
      <rPr>
        <vertAlign val="subscript"/>
        <sz val="14"/>
        <color indexed="8"/>
        <rFont val="Arial"/>
      </rPr>
      <t xml:space="preserve">   </t>
    </r>
    <r>
      <rPr>
        <sz val="14"/>
        <color indexed="8"/>
        <rFont val="Arial"/>
      </rPr>
      <t>𝛅</t>
    </r>
    <r>
      <rPr>
        <vertAlign val="subscript"/>
        <sz val="14"/>
        <color indexed="8"/>
        <rFont val="Arial"/>
      </rPr>
      <t>t</t>
    </r>
    <r>
      <rPr>
        <sz val="14"/>
        <color indexed="8"/>
        <rFont val="Arial"/>
      </rPr>
      <t>) =</t>
    </r>
    <r>
      <rPr>
        <vertAlign val="subscript"/>
        <sz val="14"/>
        <color indexed="8"/>
        <rFont val="Arial"/>
      </rPr>
      <t xml:space="preserve">  </t>
    </r>
    <r>
      <rPr>
        <sz val="14"/>
        <color indexed="8"/>
        <rFont val="Arial"/>
      </rPr>
      <t>Δ</t>
    </r>
    <r>
      <rPr>
        <vertAlign val="subscript"/>
        <sz val="14"/>
        <color indexed="8"/>
        <rFont val="Arial"/>
      </rPr>
      <t>Es</t>
    </r>
    <r>
      <rPr>
        <sz val="14"/>
        <color indexed="8"/>
        <rFont val="Arial"/>
      </rPr>
      <t xml:space="preserve"> / E</t>
    </r>
    <r>
      <rPr>
        <vertAlign val="subscript"/>
        <sz val="14"/>
        <color indexed="8"/>
        <rFont val="Arial"/>
      </rPr>
      <t>(Supplied)</t>
    </r>
  </si>
  <si>
    <r>
      <rPr>
        <sz val="14"/>
        <color indexed="8"/>
        <rFont val="Arial"/>
      </rPr>
      <t>Δ</t>
    </r>
    <r>
      <rPr>
        <vertAlign val="subscript"/>
        <sz val="14"/>
        <color indexed="8"/>
        <rFont val="Arial"/>
      </rPr>
      <t xml:space="preserve">Es </t>
    </r>
    <r>
      <rPr>
        <sz val="14"/>
        <color indexed="8"/>
        <rFont val="Arial"/>
      </rPr>
      <t>=  (𝛅</t>
    </r>
    <r>
      <rPr>
        <vertAlign val="subscript"/>
        <sz val="14"/>
        <color indexed="8"/>
        <rFont val="Arial"/>
      </rPr>
      <t xml:space="preserve">V  </t>
    </r>
    <r>
      <rPr>
        <sz val="14"/>
        <color indexed="8"/>
        <rFont val="Arial"/>
      </rPr>
      <t>+</t>
    </r>
    <r>
      <rPr>
        <vertAlign val="subscript"/>
        <sz val="14"/>
        <color indexed="8"/>
        <rFont val="Arial"/>
      </rPr>
      <t xml:space="preserve">   </t>
    </r>
    <r>
      <rPr>
        <sz val="14"/>
        <color indexed="8"/>
        <rFont val="Arial"/>
      </rPr>
      <t>𝛅</t>
    </r>
    <r>
      <rPr>
        <vertAlign val="subscript"/>
        <sz val="14"/>
        <color indexed="8"/>
        <rFont val="Arial"/>
      </rPr>
      <t xml:space="preserve">I   </t>
    </r>
    <r>
      <rPr>
        <sz val="14"/>
        <color indexed="8"/>
        <rFont val="Arial"/>
      </rPr>
      <t>+</t>
    </r>
    <r>
      <rPr>
        <vertAlign val="subscript"/>
        <sz val="14"/>
        <color indexed="8"/>
        <rFont val="Arial"/>
      </rPr>
      <t xml:space="preserve">   </t>
    </r>
    <r>
      <rPr>
        <sz val="14"/>
        <color indexed="8"/>
        <rFont val="Arial"/>
      </rPr>
      <t>𝛅</t>
    </r>
    <r>
      <rPr>
        <vertAlign val="subscript"/>
        <sz val="14"/>
        <color indexed="8"/>
        <rFont val="Arial"/>
      </rPr>
      <t>t</t>
    </r>
    <r>
      <rPr>
        <sz val="14"/>
        <color indexed="8"/>
        <rFont val="Arial"/>
      </rPr>
      <t>)</t>
    </r>
    <r>
      <rPr>
        <sz val="14"/>
        <color indexed="8"/>
        <rFont val="Arial"/>
      </rPr>
      <t xml:space="preserve"> x</t>
    </r>
    <r>
      <rPr>
        <sz val="14"/>
        <color indexed="8"/>
        <rFont val="Arial"/>
      </rPr>
      <t xml:space="preserve"> E</t>
    </r>
    <r>
      <rPr>
        <vertAlign val="subscript"/>
        <sz val="14"/>
        <color indexed="8"/>
        <rFont val="Arial"/>
      </rPr>
      <t xml:space="preserve">(Supplied)   </t>
    </r>
    <r>
      <rPr>
        <sz val="14"/>
        <color indexed="8"/>
        <rFont val="Arial"/>
      </rPr>
      <t>J</t>
    </r>
  </si>
  <si>
    <r>
      <rPr>
        <b val="1"/>
        <i val="1"/>
        <sz val="16"/>
        <color indexed="8"/>
        <rFont val="Arial"/>
      </rPr>
      <t>𝛅</t>
    </r>
    <r>
      <rPr>
        <vertAlign val="subscript"/>
        <sz val="11"/>
        <color indexed="8"/>
        <rFont val="Arial"/>
      </rPr>
      <t>Er</t>
    </r>
    <r>
      <rPr>
        <b val="1"/>
        <vertAlign val="subscript"/>
        <sz val="11"/>
        <color indexed="8"/>
        <rFont val="Arial"/>
      </rPr>
      <t xml:space="preserve">  </t>
    </r>
    <r>
      <rPr>
        <sz val="12"/>
        <color indexed="8"/>
        <rFont val="Arial"/>
      </rPr>
      <t>=</t>
    </r>
    <r>
      <rPr>
        <b val="1"/>
        <sz val="11"/>
        <color indexed="8"/>
        <rFont val="Arial"/>
      </rPr>
      <t xml:space="preserve">  </t>
    </r>
    <r>
      <rPr>
        <sz val="16"/>
        <color indexed="8"/>
        <rFont val="Arial"/>
      </rPr>
      <t>Δ</t>
    </r>
    <r>
      <rPr>
        <vertAlign val="subscript"/>
        <sz val="12"/>
        <color indexed="8"/>
        <rFont val="Arial"/>
      </rPr>
      <t>Er</t>
    </r>
    <r>
      <rPr>
        <sz val="12"/>
        <color indexed="8"/>
        <rFont val="Arial"/>
      </rPr>
      <t xml:space="preserve"> / E</t>
    </r>
    <r>
      <rPr>
        <vertAlign val="subscript"/>
        <sz val="12"/>
        <color indexed="8"/>
        <rFont val="Arial"/>
      </rPr>
      <t>(Received)</t>
    </r>
  </si>
  <si>
    <r>
      <rPr>
        <b val="1"/>
        <sz val="12"/>
        <color indexed="8"/>
        <rFont val="Arial"/>
      </rPr>
      <t>CoP =  E</t>
    </r>
    <r>
      <rPr>
        <b val="1"/>
        <vertAlign val="subscript"/>
        <sz val="12"/>
        <color indexed="8"/>
        <rFont val="Arial"/>
      </rPr>
      <t xml:space="preserve">(Received)  </t>
    </r>
    <r>
      <rPr>
        <b val="1"/>
        <sz val="12"/>
        <color indexed="8"/>
        <rFont val="Arial"/>
      </rPr>
      <t xml:space="preserve">/ </t>
    </r>
    <r>
      <rPr>
        <b val="1"/>
        <sz val="12"/>
        <color indexed="8"/>
        <rFont val="Arial"/>
      </rPr>
      <t>E</t>
    </r>
    <r>
      <rPr>
        <b val="1"/>
        <vertAlign val="subscript"/>
        <sz val="12"/>
        <color indexed="8"/>
        <rFont val="Arial"/>
      </rPr>
      <t>(Supplied)</t>
    </r>
  </si>
  <si>
    <r>
      <rPr>
        <b val="1"/>
        <i val="1"/>
        <sz val="16"/>
        <color indexed="8"/>
        <rFont val="Arial"/>
      </rPr>
      <t>𝛅</t>
    </r>
    <r>
      <rPr>
        <vertAlign val="subscript"/>
        <sz val="11"/>
        <color indexed="8"/>
        <rFont val="Arial"/>
      </rPr>
      <t>CoP</t>
    </r>
    <r>
      <rPr>
        <b val="1"/>
        <i val="1"/>
        <sz val="11"/>
        <color indexed="8"/>
        <rFont val="Arial"/>
      </rPr>
      <t xml:space="preserve"> </t>
    </r>
    <r>
      <rPr>
        <sz val="12"/>
        <color indexed="8"/>
        <rFont val="Arial"/>
      </rPr>
      <t>=  (</t>
    </r>
    <r>
      <rPr>
        <b val="1"/>
        <i val="1"/>
        <sz val="16"/>
        <color indexed="8"/>
        <rFont val="Arial"/>
      </rPr>
      <t>𝛅</t>
    </r>
    <r>
      <rPr>
        <vertAlign val="subscript"/>
        <sz val="11"/>
        <color indexed="8"/>
        <rFont val="Arial"/>
      </rPr>
      <t>Er</t>
    </r>
    <r>
      <rPr>
        <b val="1"/>
        <vertAlign val="subscript"/>
        <sz val="11"/>
        <color indexed="8"/>
        <rFont val="Arial"/>
      </rPr>
      <t xml:space="preserve"> </t>
    </r>
    <r>
      <rPr>
        <sz val="12"/>
        <color indexed="8"/>
        <rFont val="Arial"/>
      </rPr>
      <t>+</t>
    </r>
    <r>
      <rPr>
        <b val="1"/>
        <vertAlign val="subscript"/>
        <sz val="11"/>
        <color indexed="8"/>
        <rFont val="Arial"/>
      </rPr>
      <t xml:space="preserve">  </t>
    </r>
    <r>
      <rPr>
        <b val="1"/>
        <i val="1"/>
        <sz val="16"/>
        <color indexed="8"/>
        <rFont val="Arial"/>
      </rPr>
      <t>𝛅</t>
    </r>
    <r>
      <rPr>
        <vertAlign val="subscript"/>
        <sz val="11"/>
        <color indexed="8"/>
        <rFont val="Arial"/>
      </rPr>
      <t>Es</t>
    </r>
    <r>
      <rPr>
        <sz val="11"/>
        <color indexed="8"/>
        <rFont val="Arial"/>
      </rPr>
      <t>)</t>
    </r>
  </si>
  <si>
    <r>
      <rPr>
        <b val="1"/>
        <i val="1"/>
        <sz val="14"/>
        <color indexed="8"/>
        <rFont val="Arial"/>
      </rPr>
      <t>𝛅</t>
    </r>
    <r>
      <rPr>
        <vertAlign val="subscript"/>
        <sz val="14"/>
        <color indexed="8"/>
        <rFont val="Arial"/>
      </rPr>
      <t>CoP</t>
    </r>
    <r>
      <rPr>
        <b val="1"/>
        <i val="1"/>
        <sz val="14"/>
        <color indexed="8"/>
        <rFont val="Arial"/>
      </rPr>
      <t xml:space="preserve"> =  </t>
    </r>
    <r>
      <rPr>
        <sz val="14"/>
        <color indexed="8"/>
        <rFont val="Arial"/>
      </rPr>
      <t>Δ</t>
    </r>
    <r>
      <rPr>
        <vertAlign val="subscript"/>
        <sz val="14"/>
        <color indexed="8"/>
        <rFont val="Arial"/>
      </rPr>
      <t xml:space="preserve">CoP  </t>
    </r>
    <r>
      <rPr>
        <sz val="14"/>
        <color indexed="8"/>
        <rFont val="Arial"/>
      </rPr>
      <t>/ CoP  ∴</t>
    </r>
    <r>
      <rPr>
        <b val="1"/>
        <i val="1"/>
        <sz val="14"/>
        <color indexed="8"/>
        <rFont val="Arial"/>
      </rPr>
      <t xml:space="preserve">  </t>
    </r>
    <r>
      <rPr>
        <sz val="14"/>
        <color indexed="8"/>
        <rFont val="Arial"/>
      </rPr>
      <t>Δ</t>
    </r>
    <r>
      <rPr>
        <vertAlign val="subscript"/>
        <sz val="14"/>
        <color indexed="8"/>
        <rFont val="Arial"/>
      </rPr>
      <t>CoP</t>
    </r>
    <r>
      <rPr>
        <sz val="14"/>
        <color indexed="8"/>
        <rFont val="Arial"/>
      </rPr>
      <t xml:space="preserve">  =   </t>
    </r>
    <r>
      <rPr>
        <b val="1"/>
        <i val="1"/>
        <sz val="14"/>
        <color indexed="8"/>
        <rFont val="Arial"/>
      </rPr>
      <t>𝛅</t>
    </r>
    <r>
      <rPr>
        <vertAlign val="subscript"/>
        <sz val="14"/>
        <color indexed="8"/>
        <rFont val="Arial"/>
      </rPr>
      <t>CoP</t>
    </r>
    <r>
      <rPr>
        <b val="1"/>
        <i val="1"/>
        <sz val="14"/>
        <color indexed="8"/>
        <rFont val="Arial"/>
      </rPr>
      <t xml:space="preserve"> </t>
    </r>
    <r>
      <rPr>
        <sz val="14"/>
        <color indexed="8"/>
        <rFont val="Arial"/>
      </rPr>
      <t xml:space="preserve"> x  CoP</t>
    </r>
  </si>
  <si>
    <r>
      <rPr>
        <vertAlign val="superscript"/>
        <sz val="14"/>
        <color indexed="8"/>
        <rFont val="Helvetica Neue"/>
      </rPr>
      <t>1</t>
    </r>
    <r>
      <rPr>
        <sz val="14"/>
        <color indexed="8"/>
        <rFont val="Helvetica Neue"/>
      </rPr>
      <t xml:space="preserve"> </t>
    </r>
    <r>
      <rPr>
        <i val="1"/>
        <sz val="14"/>
        <color indexed="8"/>
        <rFont val="Helvetica Neue"/>
      </rPr>
      <t>Derived from extrapolation or interpolation of Graph 1 - ‘</t>
    </r>
    <r>
      <rPr>
        <i val="1"/>
        <sz val="14"/>
        <color indexed="8"/>
        <rFont val="Helvetica Neue"/>
      </rPr>
      <t xml:space="preserve">Receiving’ battery voltage vs  </t>
    </r>
    <r>
      <rPr>
        <i val="1"/>
        <sz val="14"/>
        <color indexed="8"/>
        <rFont val="Helvetica Neue"/>
      </rPr>
      <t>‘</t>
    </r>
    <r>
      <rPr>
        <i val="1"/>
        <sz val="14"/>
        <color indexed="8"/>
        <rFont val="Helvetica Neue"/>
      </rPr>
      <t>E</t>
    </r>
    <r>
      <rPr>
        <i val="1"/>
        <vertAlign val="subscript"/>
        <sz val="14"/>
        <color indexed="8"/>
        <rFont val="Helvetica Neue"/>
      </rPr>
      <t>(Supplied)</t>
    </r>
    <r>
      <rPr>
        <i val="1"/>
        <sz val="14"/>
        <color indexed="8"/>
        <rFont val="Helvetica Neue"/>
      </rPr>
      <t>’</t>
    </r>
  </si>
  <si>
    <r>
      <rPr>
        <vertAlign val="superscript"/>
        <sz val="14"/>
        <color indexed="8"/>
        <rFont val="Arial"/>
      </rPr>
      <t xml:space="preserve">2 </t>
    </r>
    <r>
      <rPr>
        <i val="1"/>
        <sz val="14"/>
        <color indexed="8"/>
        <rFont val="Arial"/>
      </rPr>
      <t xml:space="preserve">The uncertainty value </t>
    </r>
    <r>
      <rPr>
        <sz val="14"/>
        <color indexed="8"/>
        <rFont val="Arial"/>
      </rPr>
      <t>Δ</t>
    </r>
    <r>
      <rPr>
        <vertAlign val="subscript"/>
        <sz val="14"/>
        <color indexed="8"/>
        <rFont val="Arial"/>
      </rPr>
      <t>Es</t>
    </r>
    <r>
      <rPr>
        <i val="1"/>
        <sz val="14"/>
        <color indexed="8"/>
        <rFont val="Arial"/>
      </rPr>
      <t xml:space="preserve"> used is the larger computational value rather than the graphical value of 100J (0.1kJ) derived from plotting and reading the graph of </t>
    </r>
    <r>
      <rPr>
        <i val="1"/>
        <sz val="14"/>
        <color indexed="8"/>
        <rFont val="Arial"/>
      </rPr>
      <t>‘</t>
    </r>
    <r>
      <rPr>
        <i val="1"/>
        <sz val="14"/>
        <color indexed="8"/>
        <rFont val="Arial"/>
      </rPr>
      <t xml:space="preserve">Receiving’ battery voltage vs  </t>
    </r>
    <r>
      <rPr>
        <i val="1"/>
        <sz val="14"/>
        <color indexed="8"/>
        <rFont val="Arial"/>
      </rPr>
      <t>‘</t>
    </r>
    <r>
      <rPr>
        <i val="1"/>
        <sz val="14"/>
        <color indexed="8"/>
        <rFont val="Arial"/>
      </rPr>
      <t>E</t>
    </r>
    <r>
      <rPr>
        <i val="1"/>
        <vertAlign val="subscript"/>
        <sz val="14"/>
        <color indexed="8"/>
        <rFont val="Arial"/>
      </rPr>
      <t>(Supplied)</t>
    </r>
    <r>
      <rPr>
        <i val="1"/>
        <sz val="14"/>
        <color indexed="8"/>
        <rFont val="Arial"/>
      </rPr>
      <t xml:space="preserve">’ </t>
    </r>
  </si>
  <si>
    <t>Summary Table</t>
  </si>
  <si>
    <t>Sheet 1 - Summary Table</t>
  </si>
  <si>
    <t>Test No</t>
  </si>
  <si>
    <r>
      <rPr>
        <b val="1"/>
        <i val="1"/>
        <sz val="16"/>
        <color indexed="16"/>
        <rFont val="Arial"/>
      </rPr>
      <t>V</t>
    </r>
    <r>
      <rPr>
        <b val="1"/>
        <i val="1"/>
        <vertAlign val="subscript"/>
        <sz val="16"/>
        <color indexed="16"/>
        <rFont val="Arial"/>
      </rPr>
      <t>(pk)</t>
    </r>
  </si>
  <si>
    <r>
      <rPr>
        <b val="1"/>
        <sz val="16"/>
        <color indexed="16"/>
        <rFont val="Arial"/>
      </rPr>
      <t xml:space="preserve">Energy Returned to battery  (kJ) </t>
    </r>
    <r>
      <rPr>
        <b val="1"/>
        <vertAlign val="superscript"/>
        <sz val="16"/>
        <color indexed="16"/>
        <rFont val="Arial"/>
      </rPr>
      <t>1</t>
    </r>
  </si>
  <si>
    <r>
      <rPr>
        <b val="1"/>
        <sz val="16"/>
        <color indexed="16"/>
        <rFont val="Arial"/>
      </rPr>
      <t xml:space="preserve">Energy Supplied to Generator (kJ) </t>
    </r>
    <r>
      <rPr>
        <b val="1"/>
        <vertAlign val="superscript"/>
        <sz val="16"/>
        <color indexed="16"/>
        <rFont val="Arial"/>
      </rPr>
      <t>2</t>
    </r>
  </si>
  <si>
    <t>CoP</t>
  </si>
  <si>
    <r>
      <rPr>
        <b val="1"/>
        <sz val="16"/>
        <color indexed="16"/>
        <rFont val="Arial"/>
      </rPr>
      <t xml:space="preserve">Energy Available (kJ) </t>
    </r>
    <r>
      <rPr>
        <b val="1"/>
        <vertAlign val="superscript"/>
        <sz val="16"/>
        <color indexed="16"/>
        <rFont val="Arial"/>
      </rPr>
      <t>3</t>
    </r>
  </si>
  <si>
    <r>
      <rPr>
        <b val="1"/>
        <sz val="16"/>
        <color indexed="16"/>
        <rFont val="Arial"/>
      </rPr>
      <t xml:space="preserve">Time Taken (min) </t>
    </r>
    <r>
      <rPr>
        <b val="1"/>
        <vertAlign val="superscript"/>
        <sz val="16"/>
        <color indexed="16"/>
        <rFont val="Arial"/>
      </rPr>
      <t>4</t>
    </r>
  </si>
  <si>
    <r>
      <rPr>
        <b val="1"/>
        <sz val="16"/>
        <color indexed="16"/>
        <rFont val="Arial"/>
      </rPr>
      <t xml:space="preserve">Max Power available    (W) </t>
    </r>
    <r>
      <rPr>
        <b val="1"/>
        <vertAlign val="superscript"/>
        <sz val="16"/>
        <color indexed="16"/>
        <rFont val="Arial"/>
      </rPr>
      <t>5</t>
    </r>
  </si>
  <si>
    <r>
      <rPr>
        <vertAlign val="superscript"/>
        <sz val="14"/>
        <color indexed="8"/>
        <rFont val="Arial"/>
      </rPr>
      <t>1</t>
    </r>
    <r>
      <rPr>
        <sz val="14"/>
        <color indexed="8"/>
        <rFont val="Arial"/>
      </rPr>
      <t xml:space="preserve"> Equivalent to energy discharged from ‘Receiving’ battery</t>
    </r>
  </si>
  <si>
    <r>
      <rPr>
        <vertAlign val="superscript"/>
        <sz val="14"/>
        <color indexed="8"/>
        <rFont val="Arial"/>
      </rPr>
      <t>2</t>
    </r>
    <r>
      <rPr>
        <sz val="14"/>
        <color indexed="8"/>
        <rFont val="Arial"/>
      </rPr>
      <t xml:space="preserve"> Extrapolated from ‘Run’ battery data during charging process</t>
    </r>
  </si>
  <si>
    <r>
      <rPr>
        <vertAlign val="superscript"/>
        <sz val="14"/>
        <color indexed="8"/>
        <rFont val="Arial"/>
      </rPr>
      <t>3</t>
    </r>
    <r>
      <rPr>
        <sz val="14"/>
        <color indexed="8"/>
        <rFont val="Arial"/>
      </rPr>
      <t xml:space="preserve"> Energy available from ‘Run’ battery for an external load when battery swapping enabled to maintain battery charge level. Calculated as ‘Energy Returned to Batt.’ </t>
    </r>
    <r>
      <rPr>
        <vertAlign val="superscript"/>
        <sz val="14"/>
        <color indexed="8"/>
        <rFont val="Arial"/>
      </rPr>
      <t>(1)</t>
    </r>
    <r>
      <rPr>
        <sz val="14"/>
        <color indexed="8"/>
        <rFont val="Arial"/>
      </rPr>
      <t xml:space="preserve"> - ‘Energy Supplied to Gen.’ </t>
    </r>
    <r>
      <rPr>
        <vertAlign val="superscript"/>
        <sz val="14"/>
        <color indexed="8"/>
        <rFont val="Arial"/>
      </rPr>
      <t>(2)</t>
    </r>
  </si>
  <si>
    <r>
      <rPr>
        <vertAlign val="superscript"/>
        <sz val="14"/>
        <color indexed="8"/>
        <rFont val="Arial"/>
      </rPr>
      <t>4</t>
    </r>
    <r>
      <rPr>
        <sz val="14"/>
        <color indexed="8"/>
        <rFont val="Arial"/>
      </rPr>
      <t xml:space="preserve"> Time taken to replace discharged energy to ‘Receiving’ battery. Calculated from the proportion of the time taken to reach the final charging voltage compared to V</t>
    </r>
    <r>
      <rPr>
        <vertAlign val="subscript"/>
        <sz val="14"/>
        <color indexed="8"/>
        <rFont val="Arial"/>
      </rPr>
      <t xml:space="preserve">(pk) </t>
    </r>
    <r>
      <rPr>
        <sz val="14"/>
        <color indexed="8"/>
        <rFont val="Arial"/>
      </rPr>
      <t>and equals ((Run time + (Run time x (V</t>
    </r>
    <r>
      <rPr>
        <vertAlign val="subscript"/>
        <sz val="14"/>
        <color indexed="8"/>
        <rFont val="Arial"/>
      </rPr>
      <t xml:space="preserve">(pk) </t>
    </r>
    <r>
      <rPr>
        <sz val="14"/>
        <color indexed="8"/>
        <rFont val="Arial"/>
      </rPr>
      <t>- V</t>
    </r>
    <r>
      <rPr>
        <vertAlign val="subscript"/>
        <sz val="14"/>
        <color indexed="8"/>
        <rFont val="Arial"/>
      </rPr>
      <t>final</t>
    </r>
    <r>
      <rPr>
        <sz val="14"/>
        <color indexed="8"/>
        <rFont val="Arial"/>
      </rPr>
      <t>) / (V</t>
    </r>
    <r>
      <rPr>
        <vertAlign val="subscript"/>
        <sz val="14"/>
        <color indexed="8"/>
        <rFont val="Arial"/>
      </rPr>
      <t xml:space="preserve">final </t>
    </r>
    <r>
      <rPr>
        <sz val="14"/>
        <color indexed="8"/>
        <rFont val="Arial"/>
      </rPr>
      <t>- V</t>
    </r>
    <r>
      <rPr>
        <vertAlign val="subscript"/>
        <sz val="14"/>
        <color indexed="8"/>
        <rFont val="Arial"/>
      </rPr>
      <t>start</t>
    </r>
    <r>
      <rPr>
        <sz val="14"/>
        <color indexed="8"/>
        <rFont val="Arial"/>
      </rPr>
      <t>))) / 60</t>
    </r>
  </si>
  <si>
    <r>
      <rPr>
        <vertAlign val="superscript"/>
        <sz val="14"/>
        <color indexed="8"/>
        <rFont val="Arial"/>
      </rPr>
      <t>5</t>
    </r>
    <r>
      <rPr>
        <sz val="14"/>
        <color indexed="8"/>
        <rFont val="Arial"/>
      </rPr>
      <t xml:space="preserve"> Available power for an external load over the full recharge time. Calculated as Energy Available </t>
    </r>
    <r>
      <rPr>
        <vertAlign val="superscript"/>
        <sz val="14"/>
        <color indexed="8"/>
        <rFont val="Arial"/>
      </rPr>
      <t>(3)</t>
    </r>
    <r>
      <rPr>
        <sz val="14"/>
        <color indexed="8"/>
        <rFont val="Arial"/>
      </rPr>
      <t xml:space="preserve"> / Time Taken </t>
    </r>
    <r>
      <rPr>
        <vertAlign val="superscript"/>
        <sz val="14"/>
        <color indexed="8"/>
        <rFont val="Arial"/>
      </rPr>
      <t>(4)</t>
    </r>
  </si>
  <si>
    <t>CoP &amp; Available Power vs Variables (to meet a specific %Ah discharge)</t>
  </si>
  <si>
    <t>Sheet 1 - CoP &amp; Available Power</t>
  </si>
  <si>
    <t>No:</t>
  </si>
  <si>
    <t>Coil V</t>
  </si>
  <si>
    <t>Charge time</t>
  </si>
  <si>
    <r>
      <rPr>
        <b val="1"/>
        <i val="1"/>
        <sz val="16"/>
        <color indexed="16"/>
        <rFont val="Arial"/>
      </rPr>
      <t xml:space="preserve">Time to replace E </t>
    </r>
    <r>
      <rPr>
        <b val="1"/>
        <i val="1"/>
        <vertAlign val="superscript"/>
        <sz val="16"/>
        <color indexed="16"/>
        <rFont val="Arial"/>
      </rPr>
      <t>1</t>
    </r>
  </si>
  <si>
    <r>
      <rPr>
        <b val="1"/>
        <i val="1"/>
        <sz val="16"/>
        <color indexed="16"/>
        <rFont val="Arial"/>
      </rPr>
      <t xml:space="preserve">Load I (A) </t>
    </r>
    <r>
      <rPr>
        <b val="1"/>
        <i val="1"/>
        <vertAlign val="superscript"/>
        <sz val="16"/>
        <color indexed="16"/>
        <rFont val="Arial"/>
      </rPr>
      <t>2</t>
    </r>
  </si>
  <si>
    <t>Ext. Load (A)</t>
  </si>
  <si>
    <r>
      <rPr>
        <b val="1"/>
        <i val="1"/>
        <sz val="16"/>
        <color indexed="16"/>
        <rFont val="Arial"/>
      </rPr>
      <t xml:space="preserve">Ext. Power </t>
    </r>
    <r>
      <rPr>
        <b val="1"/>
        <i val="1"/>
        <vertAlign val="superscript"/>
        <sz val="16"/>
        <color indexed="16"/>
        <rFont val="Arial"/>
      </rPr>
      <t>3</t>
    </r>
  </si>
  <si>
    <r>
      <rPr>
        <vertAlign val="superscript"/>
        <sz val="14"/>
        <color indexed="8"/>
        <rFont val="Helvetica Neue"/>
      </rPr>
      <t>1</t>
    </r>
    <r>
      <rPr>
        <sz val="14"/>
        <color indexed="8"/>
        <rFont val="Helvetica Neue"/>
      </rPr>
      <t xml:space="preserve"> </t>
    </r>
    <r>
      <rPr>
        <i val="1"/>
        <sz val="14"/>
        <color indexed="8"/>
        <rFont val="Helvetica Neue"/>
      </rPr>
      <t>Extrapolated time to fully replace the energy discharged</t>
    </r>
  </si>
  <si>
    <r>
      <rPr>
        <vertAlign val="superscript"/>
        <sz val="14"/>
        <color indexed="8"/>
        <rFont val="Helvetica Neue"/>
      </rPr>
      <t>2</t>
    </r>
    <r>
      <rPr>
        <sz val="14"/>
        <color indexed="8"/>
        <rFont val="Helvetica Neue"/>
      </rPr>
      <t xml:space="preserve"> </t>
    </r>
    <r>
      <rPr>
        <i val="1"/>
        <sz val="14"/>
        <color indexed="8"/>
        <rFont val="Helvetica Neue"/>
      </rPr>
      <t>Total load, including circuit current, to achieve discharge %Ah in full recharge time (I = Discharge Ah x t)</t>
    </r>
  </si>
  <si>
    <r>
      <rPr>
        <vertAlign val="superscript"/>
        <sz val="14"/>
        <color indexed="8"/>
        <rFont val="Helvetica Neue"/>
      </rPr>
      <t>3</t>
    </r>
    <r>
      <rPr>
        <sz val="14"/>
        <color indexed="8"/>
        <rFont val="Helvetica Neue"/>
      </rPr>
      <t xml:space="preserve"> </t>
    </r>
    <r>
      <rPr>
        <i val="1"/>
        <sz val="14"/>
        <color indexed="8"/>
        <rFont val="Helvetica Neue"/>
      </rPr>
      <t>External power available that results in the required %Ah discharge in the time taken to fully replace the energy discharged</t>
    </r>
  </si>
  <si>
    <r>
      <rPr>
        <i val="1"/>
        <sz val="14"/>
        <color indexed="8"/>
        <rFont val="Helvetica Neue"/>
      </rPr>
      <t>The difference between this table and the Summary table is that the available external power value is ‘limited’ by the desired %Ah discharge level. If the power drawn was equal to the available energy /time to reach full charge then the current drawn would bring the %Ah discharge down further than desired. However, in practice that may or may not lower the effective available power.</t>
    </r>
  </si>
  <si>
    <t>External Power Errors</t>
  </si>
  <si>
    <t>Sheet 1 - External Power Errors</t>
  </si>
  <si>
    <t>Energy Available (E)</t>
  </si>
  <si>
    <r>
      <rPr>
        <sz val="16"/>
        <color indexed="8"/>
        <rFont val="Arial"/>
      </rPr>
      <t>Δ</t>
    </r>
    <r>
      <rPr>
        <vertAlign val="subscript"/>
        <sz val="12"/>
        <color indexed="8"/>
        <rFont val="Arial"/>
      </rPr>
      <t>E</t>
    </r>
  </si>
  <si>
    <r>
      <rPr>
        <b val="1"/>
        <i val="1"/>
        <sz val="16"/>
        <color indexed="8"/>
        <rFont val="Arial"/>
      </rPr>
      <t>𝛅</t>
    </r>
    <r>
      <rPr>
        <vertAlign val="subscript"/>
        <sz val="11"/>
        <color indexed="8"/>
        <rFont val="Arial"/>
      </rPr>
      <t>E</t>
    </r>
  </si>
  <si>
    <t>T</t>
  </si>
  <si>
    <r>
      <rPr>
        <sz val="16"/>
        <color indexed="8"/>
        <rFont val="Arial"/>
      </rPr>
      <t>Δ</t>
    </r>
    <r>
      <rPr>
        <vertAlign val="subscript"/>
        <sz val="12"/>
        <color indexed="8"/>
        <rFont val="Arial"/>
      </rPr>
      <t>t</t>
    </r>
  </si>
  <si>
    <r>
      <rPr>
        <b val="1"/>
        <sz val="16"/>
        <color indexed="8"/>
        <rFont val="Arial"/>
      </rPr>
      <t>𝛅</t>
    </r>
    <r>
      <rPr>
        <vertAlign val="subscript"/>
        <sz val="16"/>
        <color indexed="8"/>
        <rFont val="Arial"/>
      </rPr>
      <t>t</t>
    </r>
  </si>
  <si>
    <r>
      <rPr>
        <sz val="12"/>
        <color indexed="8"/>
        <rFont val="Arial"/>
      </rPr>
      <t>P</t>
    </r>
    <r>
      <rPr>
        <vertAlign val="subscript"/>
        <sz val="12"/>
        <color indexed="8"/>
        <rFont val="Arial"/>
      </rPr>
      <t>(Available)</t>
    </r>
  </si>
  <si>
    <r>
      <rPr>
        <b val="1"/>
        <i val="1"/>
        <sz val="16"/>
        <color indexed="8"/>
        <rFont val="Arial"/>
      </rPr>
      <t>𝛅</t>
    </r>
    <r>
      <rPr>
        <vertAlign val="subscript"/>
        <sz val="11"/>
        <color indexed="8"/>
        <rFont val="Arial"/>
      </rPr>
      <t>P</t>
    </r>
  </si>
  <si>
    <r>
      <rPr>
        <sz val="16"/>
        <color indexed="8"/>
        <rFont val="Arial"/>
      </rPr>
      <t>Δ</t>
    </r>
    <r>
      <rPr>
        <vertAlign val="subscript"/>
        <sz val="12"/>
        <color indexed="8"/>
        <rFont val="Arial"/>
      </rPr>
      <t>P</t>
    </r>
  </si>
  <si>
    <t>Table 3</t>
  </si>
  <si>
    <t>Sheet 1 - Table 3</t>
  </si>
  <si>
    <t>Table 7</t>
  </si>
  <si>
    <t>Run Battery - Current supply</t>
  </si>
  <si>
    <t>Interval</t>
  </si>
  <si>
    <t>Data Point</t>
  </si>
  <si>
    <t>I (A)</t>
  </si>
  <si>
    <t>Mean:</t>
  </si>
  <si>
    <t>SD:</t>
  </si>
  <si>
    <t>Min</t>
  </si>
  <si>
    <t>Max</t>
  </si>
  <si>
    <t>Range</t>
  </si>
  <si>
    <r>
      <rPr>
        <i val="1"/>
        <sz val="16"/>
        <color indexed="16"/>
        <rFont val="Arial"/>
      </rPr>
      <t>Δ</t>
    </r>
    <r>
      <rPr>
        <i val="1"/>
        <vertAlign val="subscript"/>
        <sz val="16"/>
        <color indexed="16"/>
        <rFont val="Arial"/>
      </rPr>
      <t>I</t>
    </r>
    <r>
      <rPr>
        <i val="1"/>
        <vertAlign val="subscript"/>
        <sz val="12"/>
        <color indexed="16"/>
        <rFont val="Arial"/>
      </rPr>
      <t xml:space="preserve"> </t>
    </r>
  </si>
  <si>
    <r>
      <rPr>
        <i val="1"/>
        <sz val="18"/>
        <color indexed="16"/>
        <rFont val="Arial"/>
      </rPr>
      <t>𝛅</t>
    </r>
    <r>
      <rPr>
        <i val="1"/>
        <vertAlign val="subscript"/>
        <sz val="18"/>
        <color indexed="16"/>
        <rFont val="Arial"/>
      </rPr>
      <t>I</t>
    </r>
    <r>
      <rPr>
        <vertAlign val="subscript"/>
        <sz val="12"/>
        <color indexed="16"/>
        <rFont val="Arial"/>
      </rPr>
      <t xml:space="preserve"> </t>
    </r>
  </si>
  <si>
    <r>
      <rPr>
        <i val="1"/>
        <sz val="16"/>
        <color indexed="8"/>
        <rFont val="Arial"/>
      </rPr>
      <t>𝛅</t>
    </r>
    <r>
      <rPr>
        <i val="1"/>
        <vertAlign val="subscript"/>
        <sz val="16"/>
        <color indexed="8"/>
        <rFont val="Arial"/>
      </rPr>
      <t xml:space="preserve">I  </t>
    </r>
    <r>
      <rPr>
        <i val="1"/>
        <sz val="16"/>
        <color indexed="8"/>
        <rFont val="Arial"/>
      </rPr>
      <t>=</t>
    </r>
    <r>
      <rPr>
        <i val="1"/>
        <vertAlign val="subscript"/>
        <sz val="16"/>
        <color indexed="8"/>
        <rFont val="Arial"/>
      </rPr>
      <t xml:space="preserve"> </t>
    </r>
    <r>
      <rPr>
        <i val="1"/>
        <sz val="16"/>
        <color indexed="8"/>
        <rFont val="Arial"/>
      </rPr>
      <t>Δ</t>
    </r>
    <r>
      <rPr>
        <i val="1"/>
        <vertAlign val="subscript"/>
        <sz val="12"/>
        <color indexed="8"/>
        <rFont val="Arial"/>
      </rPr>
      <t xml:space="preserve">I </t>
    </r>
    <r>
      <rPr>
        <i val="1"/>
        <sz val="12"/>
        <color indexed="8"/>
        <rFont val="Arial"/>
      </rPr>
      <t>/</t>
    </r>
    <r>
      <rPr>
        <sz val="14"/>
        <color indexed="8"/>
        <rFont val="Arial"/>
      </rPr>
      <t>𝝁</t>
    </r>
    <r>
      <rPr>
        <i val="1"/>
        <sz val="12"/>
        <color indexed="8"/>
        <rFont val="Arial"/>
      </rPr>
      <t xml:space="preserve">  (Uncertainty / Average) </t>
    </r>
    <r>
      <rPr>
        <i val="1"/>
        <sz val="12"/>
        <color indexed="8"/>
        <rFont val="Arial"/>
      </rPr>
      <t>= (0.5 x Value range / Mean value)</t>
    </r>
  </si>
  <si>
    <t>"All Drawings from the Sheet"</t>
  </si>
  <si>
    <t>Sheet 1 - Drawings</t>
  </si>
</sst>
</file>

<file path=xl/styles.xml><?xml version="1.0" encoding="utf-8"?>
<styleSheet xmlns="http://schemas.openxmlformats.org/spreadsheetml/2006/main">
  <numFmts count="5">
    <numFmt numFmtId="0" formatCode="General"/>
    <numFmt numFmtId="59" formatCode="0.0"/>
    <numFmt numFmtId="60" formatCode="#,##0.0"/>
    <numFmt numFmtId="61" formatCode="[m]&quot;m&quot;"/>
    <numFmt numFmtId="62" formatCode="0.0000"/>
  </numFmts>
  <fonts count="98">
    <font>
      <sz val="10"/>
      <color indexed="8"/>
      <name val="Helvetica Neue"/>
    </font>
    <font>
      <sz val="12"/>
      <color indexed="8"/>
      <name val="Helvetica Neue"/>
    </font>
    <font>
      <sz val="14"/>
      <color indexed="8"/>
      <name val="Helvetica Neue"/>
    </font>
    <font>
      <u val="single"/>
      <sz val="12"/>
      <color indexed="11"/>
      <name val="Helvetica Neue"/>
    </font>
    <font>
      <b val="1"/>
      <i val="1"/>
      <sz val="14"/>
      <color indexed="12"/>
      <name val="Helvetica Neue"/>
    </font>
    <font>
      <b val="1"/>
      <i val="1"/>
      <sz val="19"/>
      <color indexed="12"/>
      <name val="Helvetica Neue"/>
    </font>
    <font>
      <b val="1"/>
      <i val="1"/>
      <sz val="19"/>
      <color indexed="16"/>
      <name val="Helvetica Neue"/>
    </font>
    <font>
      <b val="1"/>
      <sz val="10"/>
      <color indexed="8"/>
      <name val="Helvetica Neue"/>
    </font>
    <font>
      <b val="1"/>
      <i val="1"/>
      <sz val="18"/>
      <color indexed="17"/>
      <name val="Helvetica Neue"/>
    </font>
    <font>
      <b val="1"/>
      <i val="1"/>
      <sz val="16"/>
      <color indexed="19"/>
      <name val="Helvetica Neue"/>
    </font>
    <font>
      <b val="1"/>
      <i val="1"/>
      <sz val="16"/>
      <color indexed="17"/>
      <name val="Helvetica Neue"/>
    </font>
    <font>
      <b val="1"/>
      <i val="1"/>
      <sz val="16"/>
      <color indexed="16"/>
      <name val="Helvetica Neue"/>
    </font>
    <font>
      <b val="1"/>
      <sz val="14"/>
      <color indexed="8"/>
      <name val="Helvetica Neue"/>
    </font>
    <font>
      <b val="1"/>
      <i val="1"/>
      <sz val="14"/>
      <color indexed="8"/>
      <name val="Helvetica Neue"/>
    </font>
    <font>
      <b val="1"/>
      <sz val="14"/>
      <color indexed="19"/>
      <name val="Arial"/>
    </font>
    <font>
      <b val="1"/>
      <vertAlign val="superscript"/>
      <sz val="14"/>
      <color indexed="19"/>
      <name val="Arial"/>
    </font>
    <font>
      <b val="1"/>
      <vertAlign val="subscript"/>
      <sz val="14"/>
      <color indexed="19"/>
      <name val="Arial"/>
    </font>
    <font>
      <b val="1"/>
      <sz val="14"/>
      <color indexed="16"/>
      <name val="Arial"/>
    </font>
    <font>
      <b val="1"/>
      <vertAlign val="superscript"/>
      <sz val="14"/>
      <color indexed="16"/>
      <name val="Arial"/>
    </font>
    <font>
      <sz val="14"/>
      <color indexed="8"/>
      <name val="Arial"/>
    </font>
    <font>
      <i val="1"/>
      <sz val="14"/>
      <color indexed="8"/>
      <name val="Arial"/>
    </font>
    <font>
      <i val="1"/>
      <vertAlign val="subscript"/>
      <sz val="14"/>
      <color indexed="8"/>
      <name val="Arial"/>
    </font>
    <font>
      <b val="1"/>
      <sz val="14"/>
      <color indexed="8"/>
      <name val="Arial"/>
    </font>
    <font>
      <b val="1"/>
      <vertAlign val="superscript"/>
      <sz val="14"/>
      <color indexed="8"/>
      <name val="Arial"/>
    </font>
    <font>
      <b val="1"/>
      <i val="1"/>
      <sz val="18"/>
      <color indexed="24"/>
      <name val="Helvetica Neue"/>
    </font>
    <font>
      <b val="1"/>
      <vertAlign val="subscript"/>
      <sz val="14"/>
      <color indexed="16"/>
      <name val="Arial"/>
    </font>
    <font>
      <vertAlign val="superscript"/>
      <sz val="14"/>
      <color indexed="8"/>
      <name val="Arial"/>
    </font>
    <font>
      <i val="1"/>
      <vertAlign val="superscript"/>
      <sz val="14"/>
      <color indexed="8"/>
      <name val="Arial"/>
    </font>
    <font>
      <i val="1"/>
      <sz val="14"/>
      <color indexed="8"/>
      <name val="Helvetica Neue"/>
    </font>
    <font>
      <b val="1"/>
      <i val="1"/>
      <sz val="18"/>
      <color indexed="12"/>
      <name val="Arial"/>
    </font>
    <font>
      <b val="1"/>
      <sz val="14"/>
      <color indexed="17"/>
      <name val="Arial"/>
    </font>
    <font>
      <sz val="14"/>
      <color indexed="19"/>
      <name val="Arial"/>
    </font>
    <font>
      <vertAlign val="subscript"/>
      <sz val="14"/>
      <color indexed="19"/>
      <name val="Arial"/>
    </font>
    <font>
      <sz val="15"/>
      <color indexed="19"/>
      <name val="Arial"/>
    </font>
    <font>
      <sz val="14"/>
      <color indexed="16"/>
      <name val="Arial"/>
    </font>
    <font>
      <sz val="14"/>
      <color indexed="12"/>
      <name val="Arial"/>
    </font>
    <font>
      <b val="1"/>
      <sz val="15"/>
      <color indexed="17"/>
      <name val="Arial"/>
    </font>
    <font>
      <sz val="16"/>
      <color indexed="16"/>
      <name val="Arial"/>
    </font>
    <font>
      <vertAlign val="subscript"/>
      <sz val="16"/>
      <color indexed="16"/>
      <name val="Arial"/>
    </font>
    <font>
      <b val="1"/>
      <i val="1"/>
      <sz val="16"/>
      <color indexed="19"/>
      <name val="Arial"/>
    </font>
    <font>
      <b val="1"/>
      <sz val="16"/>
      <color indexed="16"/>
      <name val="Arial"/>
    </font>
    <font>
      <b val="1"/>
      <i val="1"/>
      <sz val="16"/>
      <color indexed="16"/>
      <name val="Arial"/>
    </font>
    <font>
      <b val="1"/>
      <sz val="16"/>
      <color indexed="19"/>
      <name val="Arial"/>
    </font>
    <font>
      <sz val="16"/>
      <color indexed="19"/>
      <name val="Arial"/>
    </font>
    <font>
      <vertAlign val="subscript"/>
      <sz val="16"/>
      <color indexed="19"/>
      <name val="Arial"/>
    </font>
    <font>
      <vertAlign val="superscript"/>
      <sz val="16"/>
      <color indexed="19"/>
      <name val="Arial"/>
    </font>
    <font>
      <vertAlign val="subscript"/>
      <sz val="16"/>
      <color indexed="16"/>
      <name val="Menlo Regular"/>
    </font>
    <font>
      <sz val="14"/>
      <color indexed="16"/>
      <name val="Menlo Regular"/>
    </font>
    <font>
      <sz val="16"/>
      <color indexed="16"/>
      <name val="Helvetica Neue"/>
    </font>
    <font>
      <vertAlign val="superscript"/>
      <sz val="14"/>
      <color indexed="16"/>
      <name val="Arial"/>
    </font>
    <font>
      <sz val="12"/>
      <color indexed="16"/>
      <name val="Arial"/>
    </font>
    <font>
      <vertAlign val="subscript"/>
      <sz val="12"/>
      <color indexed="16"/>
      <name val="Arial"/>
    </font>
    <font>
      <b val="1"/>
      <sz val="14"/>
      <color indexed="12"/>
      <name val="Arial"/>
    </font>
    <font>
      <vertAlign val="superscript"/>
      <sz val="22"/>
      <color indexed="8"/>
      <name val="Helvetica Neue"/>
    </font>
    <font>
      <b val="1"/>
      <sz val="14"/>
      <color indexed="12"/>
      <name val="Helvetica Neue"/>
    </font>
    <font>
      <b val="1"/>
      <sz val="12"/>
      <color indexed="8"/>
      <name val="Helvetica Neue"/>
    </font>
    <font>
      <b val="1"/>
      <i val="1"/>
      <sz val="11"/>
      <color indexed="8"/>
      <name val="Arial"/>
    </font>
    <font>
      <vertAlign val="subscript"/>
      <sz val="14"/>
      <color indexed="8"/>
      <name val="Arial"/>
    </font>
    <font>
      <b val="1"/>
      <i val="1"/>
      <sz val="16"/>
      <color indexed="8"/>
      <name val="Arial"/>
    </font>
    <font>
      <vertAlign val="subscript"/>
      <sz val="11"/>
      <color indexed="8"/>
      <name val="Arial"/>
    </font>
    <font>
      <b val="1"/>
      <vertAlign val="subscript"/>
      <sz val="11"/>
      <color indexed="8"/>
      <name val="Arial"/>
    </font>
    <font>
      <sz val="12"/>
      <color indexed="8"/>
      <name val="Arial"/>
    </font>
    <font>
      <b val="1"/>
      <sz val="11"/>
      <color indexed="8"/>
      <name val="Arial"/>
    </font>
    <font>
      <sz val="16"/>
      <color indexed="8"/>
      <name val="Arial"/>
    </font>
    <font>
      <vertAlign val="subscript"/>
      <sz val="12"/>
      <color indexed="8"/>
      <name val="Arial"/>
    </font>
    <font>
      <b val="1"/>
      <sz val="12"/>
      <color indexed="8"/>
      <name val="Arial"/>
    </font>
    <font>
      <b val="1"/>
      <vertAlign val="subscript"/>
      <sz val="12"/>
      <color indexed="8"/>
      <name val="Arial"/>
    </font>
    <font>
      <sz val="11"/>
      <color indexed="8"/>
      <name val="Arial"/>
    </font>
    <font>
      <b val="1"/>
      <i val="1"/>
      <sz val="14"/>
      <color indexed="8"/>
      <name val="Arial"/>
    </font>
    <font>
      <vertAlign val="superscript"/>
      <sz val="14"/>
      <color indexed="8"/>
      <name val="Helvetica Neue"/>
    </font>
    <font>
      <i val="1"/>
      <vertAlign val="subscript"/>
      <sz val="14"/>
      <color indexed="8"/>
      <name val="Helvetica Neue"/>
    </font>
    <font>
      <b val="1"/>
      <i val="1"/>
      <sz val="32"/>
      <color indexed="17"/>
      <name val="Helvetica Neue"/>
    </font>
    <font>
      <b val="1"/>
      <i val="1"/>
      <vertAlign val="subscript"/>
      <sz val="16"/>
      <color indexed="16"/>
      <name val="Arial"/>
    </font>
    <font>
      <b val="1"/>
      <vertAlign val="superscript"/>
      <sz val="16"/>
      <color indexed="16"/>
      <name val="Arial"/>
    </font>
    <font>
      <vertAlign val="superscript"/>
      <sz val="22"/>
      <color indexed="12"/>
      <name val="Helvetica Neue"/>
    </font>
    <font>
      <b val="1"/>
      <sz val="16"/>
      <color indexed="8"/>
      <name val="Arial"/>
    </font>
    <font>
      <b val="1"/>
      <i val="1"/>
      <sz val="20"/>
      <color indexed="12"/>
      <name val="Arial"/>
    </font>
    <font>
      <b val="1"/>
      <i val="1"/>
      <vertAlign val="superscript"/>
      <sz val="16"/>
      <color indexed="16"/>
      <name val="Arial"/>
    </font>
    <font>
      <sz val="15"/>
      <color indexed="8"/>
      <name val="Arial"/>
    </font>
    <font>
      <b val="1"/>
      <sz val="15"/>
      <color indexed="12"/>
      <name val="Arial"/>
    </font>
    <font>
      <b val="1"/>
      <sz val="15"/>
      <color indexed="8"/>
      <name val="Arial"/>
    </font>
    <font>
      <b val="1"/>
      <i val="1"/>
      <sz val="21"/>
      <color indexed="12"/>
      <name val="Arial"/>
    </font>
    <font>
      <vertAlign val="subscript"/>
      <sz val="16"/>
      <color indexed="8"/>
      <name val="Arial"/>
    </font>
    <font>
      <b val="1"/>
      <i val="1"/>
      <sz val="18"/>
      <color indexed="8"/>
      <name val="Helvetica Neue"/>
    </font>
    <font>
      <i val="1"/>
      <sz val="16"/>
      <color indexed="16"/>
      <name val="Arial"/>
    </font>
    <font>
      <i val="1"/>
      <vertAlign val="subscript"/>
      <sz val="16"/>
      <color indexed="16"/>
      <name val="Arial"/>
    </font>
    <font>
      <i val="1"/>
      <vertAlign val="subscript"/>
      <sz val="12"/>
      <color indexed="16"/>
      <name val="Arial"/>
    </font>
    <font>
      <i val="1"/>
      <sz val="18"/>
      <color indexed="16"/>
      <name val="Arial"/>
    </font>
    <font>
      <i val="1"/>
      <vertAlign val="subscript"/>
      <sz val="18"/>
      <color indexed="16"/>
      <name val="Arial"/>
    </font>
    <font>
      <i val="1"/>
      <sz val="16"/>
      <color indexed="8"/>
      <name val="Arial"/>
    </font>
    <font>
      <i val="1"/>
      <vertAlign val="subscript"/>
      <sz val="16"/>
      <color indexed="8"/>
      <name val="Arial"/>
    </font>
    <font>
      <i val="1"/>
      <vertAlign val="subscript"/>
      <sz val="12"/>
      <color indexed="8"/>
      <name val="Arial"/>
    </font>
    <font>
      <i val="1"/>
      <sz val="12"/>
      <color indexed="8"/>
      <name val="Arial"/>
    </font>
    <font>
      <sz val="12"/>
      <color indexed="34"/>
      <name val="Arial"/>
    </font>
    <font>
      <sz val="10"/>
      <color indexed="8"/>
      <name val="Arial"/>
    </font>
    <font>
      <b val="1"/>
      <i val="1"/>
      <sz val="18"/>
      <color indexed="16"/>
      <name val="Arial"/>
    </font>
    <font>
      <b val="1"/>
      <sz val="20"/>
      <color indexed="13"/>
      <name val="Arial"/>
    </font>
    <font>
      <b val="1"/>
      <i val="1"/>
      <sz val="14"/>
      <color indexed="16"/>
      <name val="Arial"/>
    </font>
  </fonts>
  <fills count="9">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indexed="15"/>
        <bgColor auto="1"/>
      </patternFill>
    </fill>
    <fill>
      <patternFill patternType="solid">
        <fgColor indexed="21"/>
        <bgColor auto="1"/>
      </patternFill>
    </fill>
    <fill>
      <patternFill patternType="solid">
        <fgColor indexed="25"/>
        <bgColor auto="1"/>
      </patternFill>
    </fill>
    <fill>
      <patternFill patternType="solid">
        <fgColor indexed="28"/>
        <bgColor auto="1"/>
      </patternFill>
    </fill>
  </fills>
  <borders count="127">
    <border>
      <left/>
      <right/>
      <top/>
      <bottom/>
      <diagonal/>
    </border>
    <border>
      <left style="thin">
        <color indexed="14"/>
      </left>
      <right style="thin">
        <color indexed="14"/>
      </right>
      <top style="thin">
        <color indexed="14"/>
      </top>
      <bottom>
        <color indexed="8"/>
      </bottom>
      <diagonal/>
    </border>
    <border>
      <left style="thin">
        <color indexed="14"/>
      </left>
      <right style="thin">
        <color indexed="14"/>
      </right>
      <top style="thin">
        <color indexed="14"/>
      </top>
      <bottom style="thin">
        <color indexed="14"/>
      </bottom>
      <diagonal/>
    </border>
    <border>
      <left style="thin">
        <color indexed="14"/>
      </left>
      <right style="thin">
        <color indexed="14"/>
      </right>
      <top>
        <color indexed="8"/>
      </top>
      <bottom>
        <color indexed="8"/>
      </bottom>
      <diagonal/>
    </border>
    <border>
      <left style="thin">
        <color indexed="14"/>
      </left>
      <right style="thin">
        <color indexed="14"/>
      </right>
      <top style="thin">
        <color indexed="14"/>
      </top>
      <bottom style="thin">
        <color indexed="18"/>
      </bottom>
      <diagonal/>
    </border>
    <border>
      <left style="thin">
        <color indexed="14"/>
      </left>
      <right style="thin">
        <color indexed="18"/>
      </right>
      <top>
        <color indexed="8"/>
      </top>
      <bottom style="thin">
        <color indexed="14"/>
      </bottom>
      <diagonal/>
    </border>
    <border>
      <left style="thin">
        <color indexed="18"/>
      </left>
      <right style="thin">
        <color indexed="14"/>
      </right>
      <top style="thin">
        <color indexed="18"/>
      </top>
      <bottom style="thin">
        <color indexed="18"/>
      </bottom>
      <diagonal/>
    </border>
    <border>
      <left style="thin">
        <color indexed="14"/>
      </left>
      <right style="thin">
        <color indexed="14"/>
      </right>
      <top style="thin">
        <color indexed="18"/>
      </top>
      <bottom style="thin">
        <color indexed="18"/>
      </bottom>
      <diagonal/>
    </border>
    <border>
      <left style="thin">
        <color indexed="14"/>
      </left>
      <right style="thin">
        <color indexed="14"/>
      </right>
      <top style="thin">
        <color indexed="18"/>
      </top>
      <bottom style="thin">
        <color indexed="20"/>
      </bottom>
      <diagonal/>
    </border>
    <border>
      <left style="thin">
        <color indexed="14"/>
      </left>
      <right style="thin">
        <color indexed="18"/>
      </right>
      <top style="thin">
        <color indexed="14"/>
      </top>
      <bottom style="thin">
        <color indexed="14"/>
      </bottom>
      <diagonal/>
    </border>
    <border>
      <left style="thin">
        <color indexed="18"/>
      </left>
      <right style="thin">
        <color indexed="14"/>
      </right>
      <top style="thin">
        <color indexed="18"/>
      </top>
      <bottom style="thin">
        <color indexed="14"/>
      </bottom>
      <diagonal/>
    </border>
    <border>
      <left style="thin">
        <color indexed="14"/>
      </left>
      <right style="thin">
        <color indexed="14"/>
      </right>
      <top style="thin">
        <color indexed="18"/>
      </top>
      <bottom style="thin">
        <color indexed="14"/>
      </bottom>
      <diagonal/>
    </border>
    <border>
      <left style="thin">
        <color indexed="14"/>
      </left>
      <right style="thin">
        <color indexed="22"/>
      </right>
      <top style="thin">
        <color indexed="18"/>
      </top>
      <bottom style="thin">
        <color indexed="14"/>
      </bottom>
      <diagonal/>
    </border>
    <border>
      <left style="thin">
        <color indexed="22"/>
      </left>
      <right style="thin">
        <color indexed="22"/>
      </right>
      <top style="thin">
        <color indexed="20"/>
      </top>
      <bottom style="thin">
        <color indexed="22"/>
      </bottom>
      <diagonal/>
    </border>
    <border>
      <left style="thin">
        <color indexed="22"/>
      </left>
      <right style="thin">
        <color indexed="14"/>
      </right>
      <top style="thin">
        <color indexed="18"/>
      </top>
      <bottom style="thin">
        <color indexed="14"/>
      </bottom>
      <diagonal/>
    </border>
    <border>
      <left style="thin">
        <color indexed="18"/>
      </left>
      <right style="thin">
        <color indexed="14"/>
      </right>
      <top style="thin">
        <color indexed="14"/>
      </top>
      <bottom style="thin">
        <color indexed="14"/>
      </bottom>
      <diagonal/>
    </border>
    <border>
      <left style="thin">
        <color indexed="14"/>
      </left>
      <right style="thin">
        <color indexed="14"/>
      </right>
      <top style="thin">
        <color indexed="22"/>
      </top>
      <bottom style="thin">
        <color indexed="14"/>
      </bottom>
      <diagonal/>
    </border>
    <border>
      <left style="thin">
        <color indexed="14"/>
      </left>
      <right style="thin">
        <color indexed="23"/>
      </right>
      <top style="thin">
        <color indexed="14"/>
      </top>
      <bottom style="thin">
        <color indexed="14"/>
      </bottom>
      <diagonal/>
    </border>
    <border>
      <left style="thin">
        <color indexed="14"/>
      </left>
      <right style="thin">
        <color indexed="14"/>
      </right>
      <top style="thin">
        <color indexed="14"/>
      </top>
      <bottom style="thin">
        <color indexed="23"/>
      </bottom>
      <diagonal/>
    </border>
    <border>
      <left style="thin">
        <color indexed="23"/>
      </left>
      <right style="thin">
        <color indexed="23"/>
      </right>
      <top style="thin">
        <color indexed="23"/>
      </top>
      <bottom style="thin">
        <color indexed="23"/>
      </bottom>
      <diagonal/>
    </border>
    <border>
      <left style="thin">
        <color indexed="14"/>
      </left>
      <right style="thin">
        <color indexed="14"/>
      </right>
      <top style="thin">
        <color indexed="23"/>
      </top>
      <bottom style="thin">
        <color indexed="14"/>
      </bottom>
      <diagonal/>
    </border>
    <border>
      <left style="thin">
        <color indexed="14"/>
      </left>
      <right style="thin">
        <color indexed="13"/>
      </right>
      <top style="thin">
        <color indexed="18"/>
      </top>
      <bottom style="thin">
        <color indexed="18"/>
      </bottom>
      <diagonal/>
    </border>
    <border>
      <left style="thin">
        <color indexed="13"/>
      </left>
      <right style="thin">
        <color indexed="13"/>
      </right>
      <top style="thin">
        <color indexed="23"/>
      </top>
      <bottom style="thin">
        <color indexed="23"/>
      </bottom>
      <diagonal/>
    </border>
    <border>
      <left style="thin">
        <color indexed="14"/>
      </left>
      <right style="thin">
        <color indexed="23"/>
      </right>
      <top style="thin">
        <color indexed="18"/>
      </top>
      <bottom style="thin">
        <color indexed="18"/>
      </bottom>
      <diagonal/>
    </border>
    <border>
      <left style="thin">
        <color indexed="14"/>
      </left>
      <right style="thin">
        <color indexed="14"/>
      </right>
      <top style="thin">
        <color indexed="14"/>
      </top>
      <bottom style="thin">
        <color indexed="8"/>
      </bottom>
      <diagonal/>
    </border>
    <border>
      <left style="thin">
        <color indexed="14"/>
      </left>
      <right style="thin">
        <color indexed="8"/>
      </right>
      <top style="thin">
        <color indexed="14"/>
      </top>
      <bottom style="thin">
        <color indexed="8"/>
      </bottom>
      <diagonal/>
    </border>
    <border>
      <left style="thin">
        <color indexed="8"/>
      </left>
      <right style="thin">
        <color indexed="14"/>
      </right>
      <top style="thin">
        <color indexed="14"/>
      </top>
      <bottom style="thin">
        <color indexed="8"/>
      </bottom>
      <diagonal/>
    </border>
    <border>
      <left style="thin">
        <color indexed="14"/>
      </left>
      <right style="thin">
        <color indexed="14"/>
      </right>
      <top style="thin">
        <color indexed="8"/>
      </top>
      <bottom style="thin">
        <color indexed="8"/>
      </bottom>
      <diagonal/>
    </border>
    <border>
      <left style="thin">
        <color indexed="14"/>
      </left>
      <right style="thin">
        <color indexed="8"/>
      </right>
      <top style="thin">
        <color indexed="8"/>
      </top>
      <bottom style="thin">
        <color indexed="8"/>
      </bottom>
      <diagonal/>
    </border>
    <border>
      <left style="thin">
        <color indexed="8"/>
      </left>
      <right style="thin">
        <color indexed="14"/>
      </right>
      <top style="thin">
        <color indexed="8"/>
      </top>
      <bottom style="thin">
        <color indexed="8"/>
      </bottom>
      <diagonal/>
    </border>
    <border>
      <left style="thin">
        <color indexed="14"/>
      </left>
      <right style="thin">
        <color indexed="14"/>
      </right>
      <top style="thin">
        <color indexed="8"/>
      </top>
      <bottom style="thin">
        <color indexed="14"/>
      </bottom>
      <diagonal/>
    </border>
    <border>
      <left style="thin">
        <color indexed="14"/>
      </left>
      <right style="thin">
        <color indexed="8"/>
      </right>
      <top style="thin">
        <color indexed="8"/>
      </top>
      <bottom style="thin">
        <color indexed="14"/>
      </bottom>
      <diagonal/>
    </border>
    <border>
      <left style="thin">
        <color indexed="8"/>
      </left>
      <right style="thin">
        <color indexed="14"/>
      </right>
      <top style="thin">
        <color indexed="8"/>
      </top>
      <bottom style="thin">
        <color indexed="14"/>
      </bottom>
      <diagonal/>
    </border>
    <border>
      <left style="thin">
        <color indexed="14"/>
      </left>
      <right style="thin">
        <color indexed="8"/>
      </right>
      <top style="thin">
        <color indexed="14"/>
      </top>
      <bottom style="thin">
        <color indexed="14"/>
      </bottom>
      <diagonal/>
    </border>
    <border>
      <left style="thin">
        <color indexed="8"/>
      </left>
      <right style="thin">
        <color indexed="14"/>
      </right>
      <top style="thin">
        <color indexed="14"/>
      </top>
      <bottom style="thin">
        <color indexed="14"/>
      </bottom>
      <diagonal/>
    </border>
    <border>
      <left style="thin">
        <color indexed="14"/>
      </left>
      <right>
        <color indexed="8"/>
      </right>
      <top style="thin">
        <color indexed="14"/>
      </top>
      <bottom style="thin">
        <color indexed="14"/>
      </bottom>
      <diagonal/>
    </border>
    <border>
      <left>
        <color indexed="8"/>
      </left>
      <right>
        <color indexed="8"/>
      </right>
      <top style="thin">
        <color indexed="14"/>
      </top>
      <bottom style="thin">
        <color indexed="14"/>
      </bottom>
      <diagonal/>
    </border>
    <border>
      <left>
        <color indexed="8"/>
      </left>
      <right style="thin">
        <color indexed="14"/>
      </right>
      <top style="thin">
        <color indexed="14"/>
      </top>
      <bottom style="thin">
        <color indexed="14"/>
      </bottom>
      <diagonal/>
    </border>
    <border>
      <left style="medium">
        <color indexed="25"/>
      </left>
      <right style="thin">
        <color indexed="23"/>
      </right>
      <top style="medium">
        <color indexed="25"/>
      </top>
      <bottom style="medium">
        <color indexed="26"/>
      </bottom>
      <diagonal/>
    </border>
    <border>
      <left style="thin">
        <color indexed="23"/>
      </left>
      <right style="thin">
        <color indexed="23"/>
      </right>
      <top style="medium">
        <color indexed="25"/>
      </top>
      <bottom style="medium">
        <color indexed="26"/>
      </bottom>
      <diagonal/>
    </border>
    <border>
      <left style="thin">
        <color indexed="23"/>
      </left>
      <right style="thin">
        <color indexed="27"/>
      </right>
      <top style="medium">
        <color indexed="25"/>
      </top>
      <bottom style="medium">
        <color indexed="26"/>
      </bottom>
      <diagonal/>
    </border>
    <border>
      <left style="thin">
        <color indexed="27"/>
      </left>
      <right style="thin">
        <color indexed="27"/>
      </right>
      <top style="medium">
        <color indexed="25"/>
      </top>
      <bottom style="medium">
        <color indexed="26"/>
      </bottom>
      <diagonal/>
    </border>
    <border>
      <left style="thin">
        <color indexed="27"/>
      </left>
      <right style="thin">
        <color indexed="23"/>
      </right>
      <top style="medium">
        <color indexed="25"/>
      </top>
      <bottom style="medium">
        <color indexed="26"/>
      </bottom>
      <diagonal/>
    </border>
    <border>
      <left style="thin">
        <color indexed="23"/>
      </left>
      <right style="medium">
        <color indexed="25"/>
      </right>
      <top style="medium">
        <color indexed="25"/>
      </top>
      <bottom style="medium">
        <color indexed="26"/>
      </bottom>
      <diagonal/>
    </border>
    <border>
      <left style="medium">
        <color indexed="25"/>
      </left>
      <right style="medium">
        <color indexed="25"/>
      </right>
      <top style="medium">
        <color indexed="25"/>
      </top>
      <bottom style="medium">
        <color indexed="26"/>
      </bottom>
      <diagonal/>
    </border>
    <border>
      <left style="medium">
        <color indexed="25"/>
      </left>
      <right style="thin">
        <color indexed="23"/>
      </right>
      <top style="medium">
        <color indexed="26"/>
      </top>
      <bottom style="thin">
        <color indexed="23"/>
      </bottom>
      <diagonal/>
    </border>
    <border>
      <left style="thin">
        <color indexed="23"/>
      </left>
      <right style="thin">
        <color indexed="23"/>
      </right>
      <top style="medium">
        <color indexed="26"/>
      </top>
      <bottom style="thin">
        <color indexed="23"/>
      </bottom>
      <diagonal/>
    </border>
    <border>
      <left style="thin">
        <color indexed="23"/>
      </left>
      <right>
        <color indexed="8"/>
      </right>
      <top style="medium">
        <color indexed="26"/>
      </top>
      <bottom style="thin">
        <color indexed="23"/>
      </bottom>
      <diagonal/>
    </border>
    <border>
      <left>
        <color indexed="8"/>
      </left>
      <right>
        <color indexed="8"/>
      </right>
      <top style="medium">
        <color indexed="26"/>
      </top>
      <bottom style="thin">
        <color indexed="23"/>
      </bottom>
      <diagonal/>
    </border>
    <border>
      <left>
        <color indexed="8"/>
      </left>
      <right style="thin">
        <color indexed="23"/>
      </right>
      <top style="medium">
        <color indexed="26"/>
      </top>
      <bottom style="thin">
        <color indexed="23"/>
      </bottom>
      <diagonal/>
    </border>
    <border>
      <left style="thin">
        <color indexed="23"/>
      </left>
      <right style="medium">
        <color indexed="25"/>
      </right>
      <top style="medium">
        <color indexed="26"/>
      </top>
      <bottom style="thin">
        <color indexed="23"/>
      </bottom>
      <diagonal/>
    </border>
    <border>
      <left style="medium">
        <color indexed="25"/>
      </left>
      <right style="medium">
        <color indexed="25"/>
      </right>
      <top style="medium">
        <color indexed="26"/>
      </top>
      <bottom style="thin">
        <color indexed="23"/>
      </bottom>
      <diagonal/>
    </border>
    <border>
      <left style="medium">
        <color indexed="25"/>
      </left>
      <right style="thin">
        <color indexed="23"/>
      </right>
      <top style="thin">
        <color indexed="23"/>
      </top>
      <bottom style="thin">
        <color indexed="23"/>
      </bottom>
      <diagonal/>
    </border>
    <border>
      <left style="thin">
        <color indexed="23"/>
      </left>
      <right>
        <color indexed="8"/>
      </right>
      <top style="thin">
        <color indexed="23"/>
      </top>
      <bottom style="thin">
        <color indexed="23"/>
      </bottom>
      <diagonal/>
    </border>
    <border>
      <left>
        <color indexed="8"/>
      </left>
      <right>
        <color indexed="8"/>
      </right>
      <top style="thin">
        <color indexed="23"/>
      </top>
      <bottom style="thin">
        <color indexed="23"/>
      </bottom>
      <diagonal/>
    </border>
    <border>
      <left>
        <color indexed="8"/>
      </left>
      <right style="thin">
        <color indexed="23"/>
      </right>
      <top style="thin">
        <color indexed="23"/>
      </top>
      <bottom style="thin">
        <color indexed="23"/>
      </bottom>
      <diagonal/>
    </border>
    <border>
      <left style="thin">
        <color indexed="23"/>
      </left>
      <right style="medium">
        <color indexed="25"/>
      </right>
      <top style="thin">
        <color indexed="23"/>
      </top>
      <bottom style="thin">
        <color indexed="23"/>
      </bottom>
      <diagonal/>
    </border>
    <border>
      <left style="medium">
        <color indexed="25"/>
      </left>
      <right style="medium">
        <color indexed="25"/>
      </right>
      <top style="thin">
        <color indexed="23"/>
      </top>
      <bottom style="thin">
        <color indexed="13"/>
      </bottom>
      <diagonal/>
    </border>
    <border>
      <left style="medium">
        <color indexed="25"/>
      </left>
      <right style="medium">
        <color indexed="25"/>
      </right>
      <top style="thin">
        <color indexed="13"/>
      </top>
      <bottom style="thin">
        <color indexed="23"/>
      </bottom>
      <diagonal/>
    </border>
    <border>
      <left style="medium">
        <color indexed="25"/>
      </left>
      <right style="medium">
        <color indexed="25"/>
      </right>
      <top style="thin">
        <color indexed="23"/>
      </top>
      <bottom style="thin">
        <color indexed="23"/>
      </bottom>
      <diagonal/>
    </border>
    <border>
      <left style="medium">
        <color indexed="25"/>
      </left>
      <right style="thin">
        <color indexed="23"/>
      </right>
      <top style="thin">
        <color indexed="23"/>
      </top>
      <bottom style="thin">
        <color indexed="13"/>
      </bottom>
      <diagonal/>
    </border>
    <border>
      <left style="thin">
        <color indexed="23"/>
      </left>
      <right style="thin">
        <color indexed="23"/>
      </right>
      <top style="thin">
        <color indexed="23"/>
      </top>
      <bottom style="thin">
        <color indexed="13"/>
      </bottom>
      <diagonal/>
    </border>
    <border>
      <left style="thin">
        <color indexed="23"/>
      </left>
      <right>
        <color indexed="8"/>
      </right>
      <top style="thin">
        <color indexed="23"/>
      </top>
      <bottom style="thin">
        <color indexed="13"/>
      </bottom>
      <diagonal/>
    </border>
    <border>
      <left>
        <color indexed="8"/>
      </left>
      <right>
        <color indexed="8"/>
      </right>
      <top style="thin">
        <color indexed="23"/>
      </top>
      <bottom style="thin">
        <color indexed="13"/>
      </bottom>
      <diagonal/>
    </border>
    <border>
      <left>
        <color indexed="8"/>
      </left>
      <right style="thin">
        <color indexed="23"/>
      </right>
      <top style="thin">
        <color indexed="23"/>
      </top>
      <bottom style="thin">
        <color indexed="13"/>
      </bottom>
      <diagonal/>
    </border>
    <border>
      <left style="thin">
        <color indexed="23"/>
      </left>
      <right style="medium">
        <color indexed="25"/>
      </right>
      <top style="thin">
        <color indexed="23"/>
      </top>
      <bottom style="thin">
        <color indexed="13"/>
      </bottom>
      <diagonal/>
    </border>
    <border>
      <left style="medium">
        <color indexed="25"/>
      </left>
      <right style="thin">
        <color indexed="23"/>
      </right>
      <top style="thin">
        <color indexed="13"/>
      </top>
      <bottom style="thin">
        <color indexed="13"/>
      </bottom>
      <diagonal/>
    </border>
    <border>
      <left style="thin">
        <color indexed="23"/>
      </left>
      <right style="thin">
        <color indexed="23"/>
      </right>
      <top style="thin">
        <color indexed="13"/>
      </top>
      <bottom style="thin">
        <color indexed="13"/>
      </bottom>
      <diagonal/>
    </border>
    <border>
      <left style="thin">
        <color indexed="23"/>
      </left>
      <right>
        <color indexed="8"/>
      </right>
      <top style="thin">
        <color indexed="13"/>
      </top>
      <bottom style="thin">
        <color indexed="13"/>
      </bottom>
      <diagonal/>
    </border>
    <border>
      <left>
        <color indexed="8"/>
      </left>
      <right>
        <color indexed="8"/>
      </right>
      <top style="thin">
        <color indexed="13"/>
      </top>
      <bottom style="thin">
        <color indexed="13"/>
      </bottom>
      <diagonal/>
    </border>
    <border>
      <left>
        <color indexed="8"/>
      </left>
      <right style="thin">
        <color indexed="23"/>
      </right>
      <top style="thin">
        <color indexed="13"/>
      </top>
      <bottom style="thin">
        <color indexed="13"/>
      </bottom>
      <diagonal/>
    </border>
    <border>
      <left style="thin">
        <color indexed="23"/>
      </left>
      <right style="medium">
        <color indexed="25"/>
      </right>
      <top style="thin">
        <color indexed="13"/>
      </top>
      <bottom style="thin">
        <color indexed="13"/>
      </bottom>
      <diagonal/>
    </border>
    <border>
      <left style="medium">
        <color indexed="25"/>
      </left>
      <right style="medium">
        <color indexed="25"/>
      </right>
      <top style="thin">
        <color indexed="13"/>
      </top>
      <bottom style="thin">
        <color indexed="13"/>
      </bottom>
      <diagonal/>
    </border>
    <border>
      <left style="medium">
        <color indexed="25"/>
      </left>
      <right style="thin">
        <color indexed="23"/>
      </right>
      <top style="thin">
        <color indexed="13"/>
      </top>
      <bottom style="thin">
        <color indexed="23"/>
      </bottom>
      <diagonal/>
    </border>
    <border>
      <left style="thin">
        <color indexed="23"/>
      </left>
      <right style="thin">
        <color indexed="23"/>
      </right>
      <top style="thin">
        <color indexed="13"/>
      </top>
      <bottom style="thin">
        <color indexed="23"/>
      </bottom>
      <diagonal/>
    </border>
    <border>
      <left style="thin">
        <color indexed="23"/>
      </left>
      <right>
        <color indexed="8"/>
      </right>
      <top style="thin">
        <color indexed="13"/>
      </top>
      <bottom style="thin">
        <color indexed="23"/>
      </bottom>
      <diagonal/>
    </border>
    <border>
      <left>
        <color indexed="8"/>
      </left>
      <right>
        <color indexed="8"/>
      </right>
      <top style="thin">
        <color indexed="13"/>
      </top>
      <bottom style="thin">
        <color indexed="23"/>
      </bottom>
      <diagonal/>
    </border>
    <border>
      <left>
        <color indexed="8"/>
      </left>
      <right style="thin">
        <color indexed="23"/>
      </right>
      <top style="thin">
        <color indexed="13"/>
      </top>
      <bottom style="thin">
        <color indexed="23"/>
      </bottom>
      <diagonal/>
    </border>
    <border>
      <left style="thin">
        <color indexed="23"/>
      </left>
      <right style="medium">
        <color indexed="25"/>
      </right>
      <top style="thin">
        <color indexed="13"/>
      </top>
      <bottom style="thin">
        <color indexed="23"/>
      </bottom>
      <diagonal/>
    </border>
    <border>
      <left style="medium">
        <color indexed="25"/>
      </left>
      <right style="medium">
        <color indexed="25"/>
      </right>
      <top style="thin">
        <color indexed="23"/>
      </top>
      <bottom style="thin">
        <color indexed="29"/>
      </bottom>
      <diagonal/>
    </border>
    <border>
      <left style="thin">
        <color indexed="29"/>
      </left>
      <right style="thin">
        <color indexed="23"/>
      </right>
      <top style="thin">
        <color indexed="23"/>
      </top>
      <bottom style="thin">
        <color indexed="23"/>
      </bottom>
      <diagonal/>
    </border>
    <border>
      <left style="thin">
        <color indexed="23"/>
      </left>
      <right style="thin">
        <color indexed="29"/>
      </right>
      <top style="thin">
        <color indexed="23"/>
      </top>
      <bottom style="thin">
        <color indexed="23"/>
      </bottom>
      <diagonal/>
    </border>
    <border>
      <left style="thin">
        <color indexed="29"/>
      </left>
      <right style="thin">
        <color indexed="23"/>
      </right>
      <top style="thin">
        <color indexed="29"/>
      </top>
      <bottom style="thin">
        <color indexed="23"/>
      </bottom>
      <diagonal/>
    </border>
    <border>
      <left style="thin">
        <color indexed="29"/>
      </left>
      <right style="thin">
        <color indexed="23"/>
      </right>
      <top style="thin">
        <color indexed="23"/>
      </top>
      <bottom style="thin">
        <color indexed="29"/>
      </bottom>
      <diagonal/>
    </border>
    <border>
      <left style="thin">
        <color indexed="23"/>
      </left>
      <right style="thin">
        <color indexed="23"/>
      </right>
      <top style="thin">
        <color indexed="23"/>
      </top>
      <bottom style="thin">
        <color indexed="29"/>
      </bottom>
      <diagonal/>
    </border>
    <border>
      <left style="thin">
        <color indexed="23"/>
      </left>
      <right style="thin">
        <color indexed="29"/>
      </right>
      <top style="thin">
        <color indexed="23"/>
      </top>
      <bottom style="thin">
        <color indexed="29"/>
      </bottom>
      <diagonal/>
    </border>
    <border>
      <left style="thin">
        <color indexed="30"/>
      </left>
      <right style="thin">
        <color indexed="27"/>
      </right>
      <top style="thin">
        <color indexed="14"/>
      </top>
      <bottom style="medium">
        <color indexed="26"/>
      </bottom>
      <diagonal/>
    </border>
    <border>
      <left style="thin">
        <color indexed="27"/>
      </left>
      <right style="thin">
        <color indexed="27"/>
      </right>
      <top style="thin">
        <color indexed="27"/>
      </top>
      <bottom style="medium">
        <color indexed="26"/>
      </bottom>
      <diagonal/>
    </border>
    <border>
      <left style="thin">
        <color indexed="31"/>
      </left>
      <right style="thin">
        <color indexed="8"/>
      </right>
      <top style="medium">
        <color indexed="26"/>
      </top>
      <bottom style="thin">
        <color indexed="14"/>
      </bottom>
      <diagonal/>
    </border>
    <border>
      <left style="thin">
        <color indexed="8"/>
      </left>
      <right style="thin">
        <color indexed="12"/>
      </right>
      <top style="medium">
        <color indexed="26"/>
      </top>
      <bottom style="thin">
        <color indexed="23"/>
      </bottom>
      <diagonal/>
    </border>
    <border>
      <left style="thin">
        <color indexed="12"/>
      </left>
      <right style="thin">
        <color indexed="23"/>
      </right>
      <top style="medium">
        <color indexed="26"/>
      </top>
      <bottom style="thin">
        <color indexed="23"/>
      </bottom>
      <diagonal/>
    </border>
    <border>
      <left style="thin">
        <color indexed="31"/>
      </left>
      <right style="thin">
        <color indexed="8"/>
      </right>
      <top style="thin">
        <color indexed="14"/>
      </top>
      <bottom style="thin">
        <color indexed="13"/>
      </bottom>
      <diagonal/>
    </border>
    <border>
      <left style="thin">
        <color indexed="8"/>
      </left>
      <right style="thin">
        <color indexed="12"/>
      </right>
      <top style="thin">
        <color indexed="23"/>
      </top>
      <bottom style="thin">
        <color indexed="13"/>
      </bottom>
      <diagonal/>
    </border>
    <border>
      <left style="thin">
        <color indexed="12"/>
      </left>
      <right style="thin">
        <color indexed="23"/>
      </right>
      <top style="thin">
        <color indexed="23"/>
      </top>
      <bottom style="thin">
        <color indexed="13"/>
      </bottom>
      <diagonal/>
    </border>
    <border>
      <left style="thin">
        <color indexed="31"/>
      </left>
      <right style="thin">
        <color indexed="8"/>
      </right>
      <top style="thin">
        <color indexed="13"/>
      </top>
      <bottom style="thin">
        <color indexed="14"/>
      </bottom>
      <diagonal/>
    </border>
    <border>
      <left style="thin">
        <color indexed="8"/>
      </left>
      <right style="thin">
        <color indexed="12"/>
      </right>
      <top style="thin">
        <color indexed="13"/>
      </top>
      <bottom style="thin">
        <color indexed="23"/>
      </bottom>
      <diagonal/>
    </border>
    <border>
      <left style="thin">
        <color indexed="12"/>
      </left>
      <right style="thin">
        <color indexed="23"/>
      </right>
      <top style="thin">
        <color indexed="13"/>
      </top>
      <bottom style="thin">
        <color indexed="23"/>
      </bottom>
      <diagonal/>
    </border>
    <border>
      <left style="thin">
        <color indexed="31"/>
      </left>
      <right style="thin">
        <color indexed="8"/>
      </right>
      <top style="thin">
        <color indexed="14"/>
      </top>
      <bottom style="thin">
        <color indexed="14"/>
      </bottom>
      <diagonal/>
    </border>
    <border>
      <left style="thin">
        <color indexed="8"/>
      </left>
      <right style="thin">
        <color indexed="12"/>
      </right>
      <top style="thin">
        <color indexed="23"/>
      </top>
      <bottom style="thin">
        <color indexed="23"/>
      </bottom>
      <diagonal/>
    </border>
    <border>
      <left style="thin">
        <color indexed="12"/>
      </left>
      <right style="thin">
        <color indexed="23"/>
      </right>
      <top style="thin">
        <color indexed="23"/>
      </top>
      <bottom style="thin">
        <color indexed="23"/>
      </bottom>
      <diagonal/>
    </border>
    <border>
      <left style="thin">
        <color indexed="32"/>
      </left>
      <right style="thin">
        <color indexed="8"/>
      </right>
      <top style="thin">
        <color indexed="13"/>
      </top>
      <bottom style="thin">
        <color indexed="13"/>
      </bottom>
      <diagonal/>
    </border>
    <border>
      <left style="thin">
        <color indexed="8"/>
      </left>
      <right style="thin">
        <color indexed="12"/>
      </right>
      <top style="thin">
        <color indexed="13"/>
      </top>
      <bottom style="thin">
        <color indexed="13"/>
      </bottom>
      <diagonal/>
    </border>
    <border>
      <left style="thin">
        <color indexed="12"/>
      </left>
      <right style="thin">
        <color indexed="23"/>
      </right>
      <top style="thin">
        <color indexed="13"/>
      </top>
      <bottom style="thin">
        <color indexed="13"/>
      </bottom>
      <diagonal/>
    </border>
    <border>
      <left style="thin">
        <color indexed="31"/>
      </left>
      <right style="thin">
        <color indexed="8"/>
      </right>
      <top style="thin">
        <color indexed="14"/>
      </top>
      <bottom style="medium">
        <color indexed="8"/>
      </bottom>
      <diagonal/>
    </border>
    <border>
      <left style="thin">
        <color indexed="8"/>
      </left>
      <right style="thin">
        <color indexed="12"/>
      </right>
      <top style="thin">
        <color indexed="23"/>
      </top>
      <bottom style="medium">
        <color indexed="25"/>
      </bottom>
      <diagonal/>
    </border>
    <border>
      <left style="thin">
        <color indexed="12"/>
      </left>
      <right style="thin">
        <color indexed="23"/>
      </right>
      <top style="thin">
        <color indexed="23"/>
      </top>
      <bottom style="medium">
        <color indexed="25"/>
      </bottom>
      <diagonal/>
    </border>
    <border>
      <left style="thin">
        <color indexed="23"/>
      </left>
      <right style="thin">
        <color indexed="23"/>
      </right>
      <top style="thin">
        <color indexed="23"/>
      </top>
      <bottom style="medium">
        <color indexed="25"/>
      </bottom>
      <diagonal/>
    </border>
    <border>
      <left style="thin">
        <color indexed="23"/>
      </left>
      <right style="medium">
        <color indexed="25"/>
      </right>
      <top style="thin">
        <color indexed="23"/>
      </top>
      <bottom style="medium">
        <color indexed="25"/>
      </bottom>
      <diagonal/>
    </border>
    <border>
      <left style="medium">
        <color indexed="25"/>
      </left>
      <right style="medium">
        <color indexed="25"/>
      </right>
      <top style="thin">
        <color indexed="23"/>
      </top>
      <bottom style="medium">
        <color indexed="25"/>
      </bottom>
      <diagonal/>
    </border>
    <border>
      <left style="thin">
        <color indexed="31"/>
      </left>
      <right style="thin">
        <color indexed="8"/>
      </right>
      <top style="medium">
        <color indexed="8"/>
      </top>
      <bottom style="thin">
        <color indexed="14"/>
      </bottom>
      <diagonal/>
    </border>
    <border>
      <left style="thin">
        <color indexed="8"/>
      </left>
      <right style="thin">
        <color indexed="8"/>
      </right>
      <top style="medium">
        <color indexed="25"/>
      </top>
      <bottom style="thin">
        <color indexed="14"/>
      </bottom>
      <diagonal/>
    </border>
    <border>
      <left style="thin">
        <color indexed="8"/>
      </left>
      <right style="thin">
        <color indexed="14"/>
      </right>
      <top style="medium">
        <color indexed="25"/>
      </top>
      <bottom style="thin">
        <color indexed="14"/>
      </bottom>
      <diagonal/>
    </border>
    <border>
      <left style="thin">
        <color indexed="14"/>
      </left>
      <right style="thin">
        <color indexed="14"/>
      </right>
      <top style="medium">
        <color indexed="25"/>
      </top>
      <bottom style="thin">
        <color indexed="14"/>
      </bottom>
      <diagonal/>
    </border>
    <border>
      <left style="thin">
        <color indexed="14"/>
      </left>
      <right style="thin">
        <color indexed="30"/>
      </right>
      <top style="medium">
        <color indexed="25"/>
      </top>
      <bottom style="thin">
        <color indexed="14"/>
      </bottom>
      <diagonal/>
    </border>
    <border>
      <left style="thin">
        <color indexed="30"/>
      </left>
      <right style="thin">
        <color indexed="8"/>
      </right>
      <top style="medium">
        <color indexed="25"/>
      </top>
      <bottom style="thin">
        <color indexed="14"/>
      </bottom>
      <diagonal/>
    </border>
    <border>
      <left style="thin">
        <color indexed="8"/>
      </left>
      <right style="thin">
        <color indexed="8"/>
      </right>
      <top style="thin">
        <color indexed="14"/>
      </top>
      <bottom style="thin">
        <color indexed="14"/>
      </bottom>
      <diagonal/>
    </border>
    <border>
      <left style="thin">
        <color indexed="14"/>
      </left>
      <right style="thin">
        <color indexed="30"/>
      </right>
      <top style="thin">
        <color indexed="14"/>
      </top>
      <bottom style="thin">
        <color indexed="14"/>
      </bottom>
      <diagonal/>
    </border>
    <border>
      <left style="thin">
        <color indexed="30"/>
      </left>
      <right style="thin">
        <color indexed="8"/>
      </right>
      <top style="thin">
        <color indexed="14"/>
      </top>
      <bottom style="thin">
        <color indexed="14"/>
      </bottom>
      <diagonal/>
    </border>
    <border>
      <left style="thin">
        <color indexed="14"/>
      </left>
      <right style="thin">
        <color indexed="14"/>
      </right>
      <top style="thin">
        <color indexed="14"/>
      </top>
      <bottom style="medium">
        <color indexed="16"/>
      </bottom>
      <diagonal/>
    </border>
    <border>
      <left style="thin">
        <color indexed="14"/>
      </left>
      <right style="thin">
        <color indexed="18"/>
      </right>
      <top style="medium">
        <color indexed="16"/>
      </top>
      <bottom style="thin">
        <color indexed="14"/>
      </bottom>
      <diagonal/>
    </border>
    <border>
      <left style="thin">
        <color indexed="18"/>
      </left>
      <right style="thin">
        <color indexed="14"/>
      </right>
      <top style="medium">
        <color indexed="16"/>
      </top>
      <bottom style="thin">
        <color indexed="14"/>
      </bottom>
      <diagonal/>
    </border>
    <border>
      <left style="thin">
        <color indexed="14"/>
      </left>
      <right style="thin">
        <color indexed="14"/>
      </right>
      <top style="medium">
        <color indexed="16"/>
      </top>
      <bottom style="thin">
        <color indexed="14"/>
      </bottom>
      <diagonal/>
    </border>
    <border>
      <left style="thin">
        <color indexed="14"/>
      </left>
      <right style="thin">
        <color indexed="14"/>
      </right>
      <top style="thin">
        <color indexed="8"/>
      </top>
      <bottom style="thin">
        <color indexed="33"/>
      </bottom>
      <diagonal/>
    </border>
    <border>
      <left style="thin">
        <color indexed="33"/>
      </left>
      <right style="thin">
        <color indexed="14"/>
      </right>
      <top style="thin">
        <color indexed="33"/>
      </top>
      <bottom style="thin">
        <color indexed="8"/>
      </bottom>
      <diagonal/>
    </border>
    <border>
      <left style="thin">
        <color indexed="14"/>
      </left>
      <right style="thin">
        <color indexed="14"/>
      </right>
      <top style="thin">
        <color indexed="33"/>
      </top>
      <bottom style="thin">
        <color indexed="8"/>
      </bottom>
      <diagonal/>
    </border>
    <border>
      <left style="thin">
        <color indexed="14"/>
      </left>
      <right style="thin">
        <color indexed="33"/>
      </right>
      <top style="thin">
        <color indexed="33"/>
      </top>
      <bottom style="thin">
        <color indexed="8"/>
      </bottom>
      <diagonal/>
    </border>
    <border>
      <left style="thin">
        <color indexed="33"/>
      </left>
      <right style="thin">
        <color indexed="33"/>
      </right>
      <top style="thin">
        <color indexed="33"/>
      </top>
      <bottom style="thin">
        <color indexed="8"/>
      </bottom>
      <diagonal/>
    </border>
  </borders>
  <cellStyleXfs count="1">
    <xf numFmtId="0" fontId="0" applyNumberFormat="0" applyFont="1" applyFill="0" applyBorder="0" applyAlignment="1" applyProtection="0">
      <alignment vertical="top" wrapText="1"/>
    </xf>
  </cellStyleXfs>
  <cellXfs count="372">
    <xf numFmtId="0" fontId="0" applyNumberFormat="0" applyFont="1" applyFill="0" applyBorder="0" applyAlignment="1" applyProtection="0">
      <alignment vertical="top" wrapText="1"/>
    </xf>
    <xf numFmtId="0" fontId="1" applyNumberFormat="0" applyFont="1" applyFill="0" applyBorder="0" applyAlignment="1" applyProtection="0">
      <alignment horizontal="left" vertical="top" wrapText="1"/>
    </xf>
    <xf numFmtId="0" fontId="2" applyNumberFormat="0" applyFont="1" applyFill="0" applyBorder="0" applyAlignment="1" applyProtection="0">
      <alignment horizontal="left" vertical="top" wrapText="1"/>
    </xf>
    <xf numFmtId="0" fontId="1" fillId="2" applyNumberFormat="0" applyFont="1" applyFill="1" applyBorder="0" applyAlignment="1" applyProtection="0">
      <alignment horizontal="left" vertical="top" wrapText="1"/>
    </xf>
    <xf numFmtId="0" fontId="1" fillId="3" applyNumberFormat="0" applyFont="1" applyFill="1" applyBorder="0" applyAlignment="1" applyProtection="0">
      <alignment horizontal="left" vertical="top" wrapText="1"/>
    </xf>
    <xf numFmtId="0" fontId="3" fillId="3" applyNumberFormat="0" applyFont="1" applyFill="1" applyBorder="0" applyAlignment="1" applyProtection="0">
      <alignment horizontal="left" vertical="top" wrapText="1"/>
    </xf>
    <xf numFmtId="0" fontId="0" applyNumberFormat="1" applyFont="1" applyFill="0" applyBorder="0" applyAlignment="1" applyProtection="0">
      <alignment vertical="top" wrapText="1"/>
    </xf>
    <xf numFmtId="0" fontId="4" fillId="4" borderId="1" applyNumberFormat="0" applyFont="1" applyFill="1" applyBorder="1" applyAlignment="1" applyProtection="0">
      <alignment horizontal="center" vertical="center"/>
    </xf>
    <xf numFmtId="0" fontId="5" fillId="5" borderId="2" applyNumberFormat="0" applyFont="1" applyFill="1" applyBorder="1" applyAlignment="1" applyProtection="0">
      <alignment horizontal="center" vertical="top" wrapText="1"/>
    </xf>
    <xf numFmtId="49" fontId="5" fillId="5" borderId="2" applyNumberFormat="1" applyFont="1" applyFill="1" applyBorder="1" applyAlignment="1" applyProtection="0">
      <alignment horizontal="center" vertical="top" wrapText="1"/>
    </xf>
    <xf numFmtId="0" fontId="7" fillId="5" borderId="2" applyNumberFormat="0" applyFont="1" applyFill="1" applyBorder="1" applyAlignment="1" applyProtection="0">
      <alignment vertical="top" wrapText="1"/>
    </xf>
    <xf numFmtId="0" fontId="8" fillId="4" borderId="3" applyNumberFormat="0" applyFont="1" applyFill="1" applyBorder="1" applyAlignment="1" applyProtection="0">
      <alignment horizontal="left" vertical="center"/>
    </xf>
    <xf numFmtId="49" fontId="7" borderId="4" applyNumberFormat="1" applyFont="1" applyFill="0" applyBorder="1" applyAlignment="1" applyProtection="0">
      <alignment horizontal="left" vertical="center"/>
    </xf>
    <xf numFmtId="0" fontId="7" fillId="5" borderId="4" applyNumberFormat="0" applyFont="1" applyFill="1" applyBorder="1" applyAlignment="1" applyProtection="0">
      <alignment vertical="top" wrapText="1"/>
    </xf>
    <xf numFmtId="0" fontId="12" fillId="4" borderId="5" applyNumberFormat="0" applyFont="1" applyFill="1" applyBorder="1" applyAlignment="1" applyProtection="0">
      <alignment horizontal="center" vertical="top" wrapText="1"/>
    </xf>
    <xf numFmtId="49" fontId="8" borderId="6" applyNumberFormat="1" applyFont="1" applyFill="0" applyBorder="1" applyAlignment="1" applyProtection="0">
      <alignment horizontal="left" vertical="top" wrapText="1"/>
    </xf>
    <xf numFmtId="0" fontId="0" borderId="7" applyNumberFormat="0" applyFont="1" applyFill="0" applyBorder="1" applyAlignment="1" applyProtection="0">
      <alignment vertical="top" wrapText="1"/>
    </xf>
    <xf numFmtId="0" fontId="0" borderId="8" applyNumberFormat="0" applyFont="1" applyFill="0" applyBorder="1" applyAlignment="1" applyProtection="0">
      <alignment vertical="top" wrapText="1"/>
    </xf>
    <xf numFmtId="49" fontId="13" fillId="6" borderId="9" applyNumberFormat="1" applyFont="1" applyFill="1" applyBorder="1" applyAlignment="1" applyProtection="0">
      <alignment horizontal="center" vertical="center" wrapText="1"/>
    </xf>
    <xf numFmtId="49" fontId="14" fillId="4" borderId="10" applyNumberFormat="1" applyFont="1" applyFill="1" applyBorder="1" applyAlignment="1" applyProtection="0">
      <alignment horizontal="center" vertical="center" wrapText="1"/>
    </xf>
    <xf numFmtId="49" fontId="14" fillId="4" borderId="11" applyNumberFormat="1" applyFont="1" applyFill="1" applyBorder="1" applyAlignment="1" applyProtection="0">
      <alignment horizontal="center" vertical="center" wrapText="1"/>
    </xf>
    <xf numFmtId="49" fontId="17" fillId="4" borderId="12" applyNumberFormat="1" applyFont="1" applyFill="1" applyBorder="1" applyAlignment="1" applyProtection="0">
      <alignment horizontal="center" vertical="center" wrapText="1"/>
    </xf>
    <xf numFmtId="49" fontId="14" fillId="4" borderId="13" applyNumberFormat="1" applyFont="1" applyFill="1" applyBorder="1" applyAlignment="1" applyProtection="0">
      <alignment horizontal="center" vertical="center" wrapText="1"/>
    </xf>
    <xf numFmtId="49" fontId="14" fillId="4" borderId="14" applyNumberFormat="1" applyFont="1" applyFill="1" applyBorder="1" applyAlignment="1" applyProtection="0">
      <alignment horizontal="center" vertical="center" wrapText="1"/>
    </xf>
    <xf numFmtId="49" fontId="14" fillId="4" borderId="7" applyNumberFormat="1" applyFont="1" applyFill="1" applyBorder="1" applyAlignment="1" applyProtection="0">
      <alignment horizontal="center" vertical="center"/>
    </xf>
    <xf numFmtId="0" fontId="12" fillId="6" borderId="9" applyNumberFormat="1" applyFont="1" applyFill="1" applyBorder="1" applyAlignment="1" applyProtection="0">
      <alignment horizontal="center" vertical="center" wrapText="1"/>
    </xf>
    <xf numFmtId="3" fontId="19" borderId="15" applyNumberFormat="1" applyFont="1" applyFill="0" applyBorder="1" applyAlignment="1" applyProtection="0">
      <alignment horizontal="center" vertical="center" wrapText="1"/>
    </xf>
    <xf numFmtId="3" fontId="19" borderId="2" applyNumberFormat="1" applyFont="1" applyFill="0" applyBorder="1" applyAlignment="1" applyProtection="0">
      <alignment horizontal="center" vertical="center" wrapText="1"/>
    </xf>
    <xf numFmtId="0" fontId="19" borderId="2" applyNumberFormat="1" applyFont="1" applyFill="0" applyBorder="1" applyAlignment="1" applyProtection="0">
      <alignment horizontal="center" vertical="center" wrapText="1"/>
    </xf>
    <xf numFmtId="59" fontId="19" borderId="16" applyNumberFormat="1" applyFont="1" applyFill="0" applyBorder="1" applyAlignment="1" applyProtection="0">
      <alignment horizontal="center" vertical="center" wrapText="1"/>
    </xf>
    <xf numFmtId="49" fontId="20" borderId="11" applyNumberFormat="1" applyFont="1" applyFill="0" applyBorder="1" applyAlignment="1" applyProtection="0">
      <alignment horizontal="center" vertical="center" wrapText="1"/>
    </xf>
    <xf numFmtId="49" fontId="20" borderId="11" applyNumberFormat="1" applyFont="1" applyFill="0" applyBorder="1" applyAlignment="1" applyProtection="0">
      <alignment vertical="center" wrapText="1"/>
    </xf>
    <xf numFmtId="59" fontId="19" borderId="2" applyNumberFormat="1" applyFont="1" applyFill="0" applyBorder="1" applyAlignment="1" applyProtection="0">
      <alignment horizontal="center" vertical="center" wrapText="1"/>
    </xf>
    <xf numFmtId="49" fontId="20" borderId="2" applyNumberFormat="1" applyFont="1" applyFill="0" applyBorder="1" applyAlignment="1" applyProtection="0">
      <alignment horizontal="center" vertical="center" wrapText="1"/>
    </xf>
    <xf numFmtId="49" fontId="20" borderId="2" applyNumberFormat="1" applyFont="1" applyFill="0" applyBorder="1" applyAlignment="1" applyProtection="0">
      <alignment vertical="center" wrapText="1"/>
    </xf>
    <xf numFmtId="60" fontId="19" borderId="2" applyNumberFormat="1" applyFont="1" applyFill="0" applyBorder="1" applyAlignment="1" applyProtection="0">
      <alignment horizontal="center" vertical="center" wrapText="1"/>
    </xf>
    <xf numFmtId="49" fontId="20" borderId="17" applyNumberFormat="1" applyFont="1" applyFill="0" applyBorder="1" applyAlignment="1" applyProtection="0">
      <alignment vertical="center" wrapText="1"/>
    </xf>
    <xf numFmtId="49" fontId="20" borderId="18" applyNumberFormat="1" applyFont="1" applyFill="0" applyBorder="1" applyAlignment="1" applyProtection="0">
      <alignment vertical="center" wrapText="1"/>
    </xf>
    <xf numFmtId="49" fontId="20" borderId="17" applyNumberFormat="1" applyFont="1" applyFill="0" applyBorder="1" applyAlignment="1" applyProtection="0">
      <alignment horizontal="center" vertical="center" wrapText="1"/>
    </xf>
    <xf numFmtId="49" fontId="20" borderId="19" applyNumberFormat="1" applyFont="1" applyFill="0" applyBorder="1" applyAlignment="1" applyProtection="0">
      <alignment vertical="center" wrapText="1"/>
    </xf>
    <xf numFmtId="49" fontId="20" borderId="20" applyNumberFormat="1" applyFont="1" applyFill="0" applyBorder="1" applyAlignment="1" applyProtection="0">
      <alignment vertical="center" wrapText="1"/>
    </xf>
    <xf numFmtId="0" fontId="12" fillId="6" borderId="9" applyNumberFormat="0" applyFont="1" applyFill="1" applyBorder="1" applyAlignment="1" applyProtection="0">
      <alignment horizontal="center" vertical="center" wrapText="1"/>
    </xf>
    <xf numFmtId="0" fontId="19" borderId="2" applyNumberFormat="0" applyFont="1" applyFill="0" applyBorder="1" applyAlignment="1" applyProtection="0">
      <alignment horizontal="center" vertical="center" wrapText="1"/>
    </xf>
    <xf numFmtId="0" fontId="20" borderId="2" applyNumberFormat="0" applyFont="1" applyFill="0" applyBorder="1" applyAlignment="1" applyProtection="0">
      <alignment horizontal="center" vertical="center" wrapText="1"/>
    </xf>
    <xf numFmtId="0" fontId="20" borderId="2" applyNumberFormat="0" applyFont="1" applyFill="0" applyBorder="1" applyAlignment="1" applyProtection="0">
      <alignment vertical="center" wrapText="1"/>
    </xf>
    <xf numFmtId="49" fontId="22" fillId="6" borderId="9" applyNumberFormat="1" applyFont="1" applyFill="1" applyBorder="1" applyAlignment="1" applyProtection="0">
      <alignment horizontal="right" vertical="center"/>
    </xf>
    <xf numFmtId="49" fontId="22" borderId="15" applyNumberFormat="1" applyFont="1" applyFill="0" applyBorder="1" applyAlignment="1" applyProtection="0">
      <alignment horizontal="left" vertical="center"/>
    </xf>
    <xf numFmtId="0" fontId="0" borderId="2" applyNumberFormat="0" applyFont="1" applyFill="0" applyBorder="1" applyAlignment="1" applyProtection="0">
      <alignment vertical="top" wrapText="1"/>
    </xf>
    <xf numFmtId="0" fontId="0" applyNumberFormat="1" applyFont="1" applyFill="0" applyBorder="0" applyAlignment="1" applyProtection="0">
      <alignment vertical="top" wrapText="1"/>
    </xf>
    <xf numFmtId="0" fontId="24" fillId="7" borderId="2" applyNumberFormat="0" applyFont="1" applyFill="1" applyBorder="1" applyAlignment="1" applyProtection="0">
      <alignment horizontal="left" vertical="center"/>
    </xf>
    <xf numFmtId="49" fontId="8" borderId="2" applyNumberFormat="1" applyFont="1" applyFill="0" applyBorder="1" applyAlignment="1" applyProtection="0">
      <alignment vertical="top" wrapText="1"/>
    </xf>
    <xf numFmtId="49" fontId="13" fillId="6" borderId="2" applyNumberFormat="1" applyFont="1" applyFill="1" applyBorder="1" applyAlignment="1" applyProtection="0">
      <alignment horizontal="center" vertical="center" wrapText="1"/>
    </xf>
    <xf numFmtId="49" fontId="14" fillId="4" borderId="2" applyNumberFormat="1" applyFont="1" applyFill="1" applyBorder="1" applyAlignment="1" applyProtection="0">
      <alignment horizontal="center" vertical="center" wrapText="1"/>
    </xf>
    <xf numFmtId="49" fontId="17" fillId="4" borderId="2" applyNumberFormat="1" applyFont="1" applyFill="1" applyBorder="1" applyAlignment="1" applyProtection="0">
      <alignment horizontal="center" vertical="center" wrapText="1"/>
    </xf>
    <xf numFmtId="49" fontId="17" fillId="4" borderId="4" applyNumberFormat="1" applyFont="1" applyFill="1" applyBorder="1" applyAlignment="1" applyProtection="0">
      <alignment horizontal="center" vertical="center" wrapText="1"/>
    </xf>
    <xf numFmtId="49" fontId="14" fillId="4" borderId="4" applyNumberFormat="1" applyFont="1" applyFill="1" applyBorder="1" applyAlignment="1" applyProtection="0">
      <alignment horizontal="center" vertical="center" wrapText="1"/>
    </xf>
    <xf numFmtId="0" fontId="12" fillId="4" borderId="2" applyNumberFormat="1" applyFont="1" applyFill="1" applyBorder="1" applyAlignment="1" applyProtection="0">
      <alignment horizontal="center" vertical="center" wrapText="1"/>
    </xf>
    <xf numFmtId="3" fontId="19" borderId="11" applyNumberFormat="1" applyFont="1" applyFill="0" applyBorder="1" applyAlignment="1" applyProtection="0">
      <alignment horizontal="center" vertical="center" wrapText="1"/>
    </xf>
    <xf numFmtId="0" fontId="20" borderId="11" applyNumberFormat="0" applyFont="1" applyFill="0" applyBorder="1" applyAlignment="1" applyProtection="0">
      <alignment vertical="center" wrapText="1"/>
    </xf>
    <xf numFmtId="0" fontId="0" borderId="2" applyNumberFormat="0" applyFont="1" applyFill="0" applyBorder="1" applyAlignment="1" applyProtection="0">
      <alignment vertical="center" wrapText="1"/>
    </xf>
    <xf numFmtId="0" fontId="12" fillId="4" borderId="2" applyNumberFormat="0" applyFont="1" applyFill="1" applyBorder="1" applyAlignment="1" applyProtection="0">
      <alignment horizontal="center" vertical="center" wrapText="1"/>
    </xf>
    <xf numFmtId="49" fontId="12" fillId="4" borderId="2" applyNumberFormat="1" applyFont="1" applyFill="1" applyBorder="1" applyAlignment="1" applyProtection="0">
      <alignment horizontal="center" vertical="top" wrapText="1"/>
    </xf>
    <xf numFmtId="49" fontId="19" borderId="4" applyNumberFormat="1" applyFont="1" applyFill="0" applyBorder="1" applyAlignment="1" applyProtection="0">
      <alignment horizontal="left" vertical="center" wrapText="1"/>
    </xf>
    <xf numFmtId="0" fontId="0" borderId="4" applyNumberFormat="0" applyFont="1" applyFill="0" applyBorder="1" applyAlignment="1" applyProtection="0">
      <alignment vertical="top" wrapText="1"/>
    </xf>
    <xf numFmtId="49" fontId="19" borderId="7" applyNumberFormat="1" applyFont="1" applyFill="0" applyBorder="1" applyAlignment="1" applyProtection="0">
      <alignment horizontal="left" vertical="center" wrapText="1"/>
    </xf>
    <xf numFmtId="0" fontId="19" borderId="7" applyNumberFormat="0" applyFont="1" applyFill="0" applyBorder="1" applyAlignment="1" applyProtection="0">
      <alignment horizontal="left" vertical="center" wrapText="1"/>
    </xf>
    <xf numFmtId="0" fontId="0" applyNumberFormat="1" applyFont="1" applyFill="0" applyBorder="0" applyAlignment="1" applyProtection="0">
      <alignment vertical="top" wrapText="1"/>
    </xf>
    <xf numFmtId="49" fontId="14" fillId="4" borderId="4" applyNumberFormat="1" applyFont="1" applyFill="1" applyBorder="1" applyAlignment="1" applyProtection="0">
      <alignment horizontal="center" vertical="center"/>
    </xf>
    <xf numFmtId="0" fontId="19" borderId="4" applyNumberFormat="1" applyFont="1" applyFill="0" applyBorder="1" applyAlignment="1" applyProtection="0">
      <alignment horizontal="center" vertical="center" wrapText="1"/>
    </xf>
    <xf numFmtId="2" fontId="19" borderId="4" applyNumberFormat="1" applyFont="1" applyFill="0" applyBorder="1" applyAlignment="1" applyProtection="0">
      <alignment horizontal="center" vertical="center" wrapText="1"/>
    </xf>
    <xf numFmtId="49" fontId="28" borderId="7" applyNumberFormat="1" applyFont="1" applyFill="0" applyBorder="1" applyAlignment="1" applyProtection="0">
      <alignment horizontal="center" vertical="center"/>
    </xf>
    <xf numFmtId="49" fontId="20" borderId="7" applyNumberFormat="1" applyFont="1" applyFill="0" applyBorder="1" applyAlignment="1" applyProtection="0">
      <alignment horizontal="center" vertical="center"/>
    </xf>
    <xf numFmtId="0" fontId="19" borderId="7" applyNumberFormat="1" applyFont="1" applyFill="0" applyBorder="1" applyAlignment="1" applyProtection="0">
      <alignment horizontal="center" vertical="center" wrapText="1"/>
    </xf>
    <xf numFmtId="2" fontId="19" borderId="7" applyNumberFormat="1" applyFont="1" applyFill="0" applyBorder="1" applyAlignment="1" applyProtection="0">
      <alignment horizontal="center" vertical="center" wrapText="1"/>
    </xf>
    <xf numFmtId="49" fontId="20" borderId="21" applyNumberFormat="1" applyFont="1" applyFill="0" applyBorder="1" applyAlignment="1" applyProtection="0">
      <alignment horizontal="center" vertical="center"/>
    </xf>
    <xf numFmtId="49" fontId="20" borderId="22" applyNumberFormat="1" applyFont="1" applyFill="0" applyBorder="1" applyAlignment="1" applyProtection="0">
      <alignment vertical="center" wrapText="1"/>
    </xf>
    <xf numFmtId="49" fontId="20" borderId="23" applyNumberFormat="1" applyFont="1" applyFill="0" applyBorder="1" applyAlignment="1" applyProtection="0">
      <alignment horizontal="center" vertical="center"/>
    </xf>
    <xf numFmtId="0" fontId="19" borderId="7" applyNumberFormat="0" applyFont="1" applyFill="0" applyBorder="1" applyAlignment="1" applyProtection="0">
      <alignment horizontal="center" vertical="center" wrapText="1"/>
    </xf>
    <xf numFmtId="0" fontId="28" borderId="7" applyNumberFormat="0" applyFont="1" applyFill="0" applyBorder="1" applyAlignment="1" applyProtection="0">
      <alignment horizontal="center" vertical="center"/>
    </xf>
    <xf numFmtId="0" fontId="20" borderId="7" applyNumberFormat="0" applyFont="1" applyFill="0" applyBorder="1" applyAlignment="1" applyProtection="0">
      <alignment horizontal="center" vertical="center"/>
    </xf>
    <xf numFmtId="0" fontId="0" applyNumberFormat="1" applyFont="1" applyFill="0" applyBorder="0" applyAlignment="1" applyProtection="0">
      <alignment vertical="top" wrapText="1"/>
    </xf>
    <xf numFmtId="0" fontId="29" applyNumberFormat="0" applyFont="1" applyFill="0" applyBorder="0" applyAlignment="1" applyProtection="0">
      <alignment horizontal="center" vertical="center"/>
    </xf>
    <xf numFmtId="0" fontId="30" fillId="4" borderId="24" applyNumberFormat="0" applyFont="1" applyFill="1" applyBorder="1" applyAlignment="1" applyProtection="0">
      <alignment horizontal="center" vertical="center" wrapText="1"/>
    </xf>
    <xf numFmtId="0" fontId="0" borderId="25" applyNumberFormat="0" applyFont="1" applyFill="0" applyBorder="1" applyAlignment="1" applyProtection="0">
      <alignment vertical="top" wrapText="1"/>
    </xf>
    <xf numFmtId="0" fontId="30" fillId="4" borderId="26" applyNumberFormat="0" applyFont="1" applyFill="1" applyBorder="1" applyAlignment="1" applyProtection="0">
      <alignment horizontal="center" vertical="center" wrapText="1"/>
    </xf>
    <xf numFmtId="49" fontId="31" fillId="4" borderId="27" applyNumberFormat="1" applyFont="1" applyFill="1" applyBorder="1" applyAlignment="1" applyProtection="0">
      <alignment vertical="center" wrapText="1"/>
    </xf>
    <xf numFmtId="49" fontId="31" fillId="4" borderId="28" applyNumberFormat="1" applyFont="1" applyFill="1" applyBorder="1" applyAlignment="1" applyProtection="0">
      <alignment horizontal="center" vertical="center" wrapText="1"/>
    </xf>
    <xf numFmtId="49" fontId="31" fillId="4" borderId="29" applyNumberFormat="1" applyFont="1" applyFill="1" applyBorder="1" applyAlignment="1" applyProtection="0">
      <alignment vertical="center" wrapText="1"/>
    </xf>
    <xf numFmtId="49" fontId="33" fillId="4" borderId="28" applyNumberFormat="1" applyFont="1" applyFill="1" applyBorder="1" applyAlignment="1" applyProtection="0">
      <alignment horizontal="center" vertical="center" wrapText="1"/>
    </xf>
    <xf numFmtId="0" fontId="19" borderId="30" applyNumberFormat="1" applyFont="1" applyFill="0" applyBorder="1" applyAlignment="1" applyProtection="0">
      <alignment horizontal="center" vertical="center" wrapText="1"/>
    </xf>
    <xf numFmtId="0" fontId="19" borderId="31" applyNumberFormat="1" applyFont="1" applyFill="0" applyBorder="1" applyAlignment="1" applyProtection="0">
      <alignment horizontal="center" vertical="center" wrapText="1"/>
    </xf>
    <xf numFmtId="0" fontId="19" borderId="32" applyNumberFormat="0" applyFont="1" applyFill="0" applyBorder="1" applyAlignment="1" applyProtection="0">
      <alignment horizontal="center" vertical="center" wrapText="1"/>
    </xf>
    <xf numFmtId="0" fontId="19" borderId="31" applyNumberFormat="0" applyFont="1" applyFill="0" applyBorder="1" applyAlignment="1" applyProtection="0">
      <alignment horizontal="center" vertical="center" wrapText="1"/>
    </xf>
    <xf numFmtId="4" fontId="19" borderId="2" applyNumberFormat="1" applyFont="1" applyFill="0" applyBorder="1" applyAlignment="1" applyProtection="0">
      <alignment horizontal="center" vertical="center" wrapText="1"/>
    </xf>
    <xf numFmtId="0" fontId="19" borderId="33" applyNumberFormat="1" applyFont="1" applyFill="0" applyBorder="1" applyAlignment="1" applyProtection="0">
      <alignment horizontal="center" vertical="center" wrapText="1"/>
    </xf>
    <xf numFmtId="4" fontId="19" borderId="34" applyNumberFormat="1" applyFont="1" applyFill="0" applyBorder="1" applyAlignment="1" applyProtection="0">
      <alignment horizontal="center" vertical="center" wrapText="1"/>
    </xf>
    <xf numFmtId="2" fontId="19" borderId="33" applyNumberFormat="1" applyFont="1" applyFill="0" applyBorder="1" applyAlignment="1" applyProtection="0">
      <alignment horizontal="center" vertical="center" wrapText="1"/>
    </xf>
    <xf numFmtId="2" fontId="19" borderId="34" applyNumberFormat="1" applyFont="1" applyFill="0" applyBorder="1" applyAlignment="1" applyProtection="0">
      <alignment horizontal="center" vertical="center" wrapText="1"/>
    </xf>
    <xf numFmtId="0" fontId="19" borderId="33" applyNumberFormat="0" applyFont="1" applyFill="0" applyBorder="1" applyAlignment="1" applyProtection="0">
      <alignment horizontal="center" vertical="center" wrapText="1"/>
    </xf>
    <xf numFmtId="0" fontId="19" borderId="34" applyNumberFormat="0" applyFont="1" applyFill="0" applyBorder="1" applyAlignment="1" applyProtection="0">
      <alignment horizontal="center" vertical="center" wrapText="1"/>
    </xf>
    <xf numFmtId="49" fontId="31" borderId="2" applyNumberFormat="1" applyFont="1" applyFill="0" applyBorder="1" applyAlignment="1" applyProtection="0">
      <alignment horizontal="center" vertical="center" wrapText="1"/>
    </xf>
    <xf numFmtId="0" fontId="31" borderId="33" applyNumberFormat="1" applyFont="1" applyFill="0" applyBorder="1" applyAlignment="1" applyProtection="0">
      <alignment horizontal="center" vertical="center" wrapText="1"/>
    </xf>
    <xf numFmtId="0" fontId="31" borderId="34" applyNumberFormat="0" applyFont="1" applyFill="0" applyBorder="1" applyAlignment="1" applyProtection="0">
      <alignment horizontal="center" vertical="center" wrapText="1"/>
    </xf>
    <xf numFmtId="0" fontId="31" borderId="33" applyNumberFormat="0" applyFont="1" applyFill="0" applyBorder="1" applyAlignment="1" applyProtection="0">
      <alignment horizontal="center" vertical="center" wrapText="1"/>
    </xf>
    <xf numFmtId="0" fontId="34" borderId="33" applyNumberFormat="0" applyFont="1" applyFill="0" applyBorder="1" applyAlignment="1" applyProtection="0">
      <alignment horizontal="center" vertical="center" wrapText="1"/>
    </xf>
    <xf numFmtId="0" fontId="35" borderId="33" applyNumberFormat="0" applyFont="1" applyFill="0" applyBorder="1" applyAlignment="1" applyProtection="0">
      <alignment horizontal="center" vertical="center" wrapText="1"/>
    </xf>
    <xf numFmtId="0" fontId="0" applyNumberFormat="1" applyFont="1" applyFill="0" applyBorder="0" applyAlignment="1" applyProtection="0">
      <alignment vertical="top" wrapText="1"/>
    </xf>
    <xf numFmtId="0" fontId="36" fillId="4" borderId="26" applyNumberFormat="0" applyFont="1" applyFill="1" applyBorder="1" applyAlignment="1" applyProtection="0">
      <alignment horizontal="center" vertical="center" wrapText="1"/>
    </xf>
    <xf numFmtId="49" fontId="33" fillId="4" borderId="29" applyNumberFormat="1" applyFont="1" applyFill="1" applyBorder="1" applyAlignment="1" applyProtection="0">
      <alignment horizontal="center" vertical="center" wrapText="1"/>
    </xf>
    <xf numFmtId="0" fontId="0" applyNumberFormat="1" applyFont="1" applyFill="0" applyBorder="0" applyAlignment="1" applyProtection="0">
      <alignment vertical="top" wrapText="1"/>
    </xf>
    <xf numFmtId="0" fontId="8" fillId="7" borderId="2" applyNumberFormat="0" applyFont="1" applyFill="1" applyBorder="1" applyAlignment="1" applyProtection="0">
      <alignment vertical="top" wrapText="1"/>
    </xf>
    <xf numFmtId="49" fontId="17" borderId="2" applyNumberFormat="1" applyFont="1" applyFill="0" applyBorder="1" applyAlignment="1" applyProtection="0">
      <alignment horizontal="center" vertical="center" wrapText="1"/>
    </xf>
    <xf numFmtId="49" fontId="37" borderId="2" applyNumberFormat="1" applyFont="1" applyFill="0" applyBorder="1" applyAlignment="1" applyProtection="0">
      <alignment horizontal="center" vertical="center" wrapText="1"/>
    </xf>
    <xf numFmtId="49" fontId="39" borderId="2" applyNumberFormat="1" applyFont="1" applyFill="0" applyBorder="1" applyAlignment="1" applyProtection="0">
      <alignment horizontal="center" vertical="center" wrapText="1"/>
    </xf>
    <xf numFmtId="49" fontId="40" borderId="2" applyNumberFormat="1" applyFont="1" applyFill="0" applyBorder="1" applyAlignment="1" applyProtection="0">
      <alignment horizontal="center" vertical="center" wrapText="1"/>
    </xf>
    <xf numFmtId="49" fontId="42" borderId="2" applyNumberFormat="1" applyFont="1" applyFill="0" applyBorder="1" applyAlignment="1" applyProtection="0">
      <alignment horizontal="center" vertical="center" wrapText="1"/>
    </xf>
    <xf numFmtId="49" fontId="48" borderId="2" applyNumberFormat="1" applyFont="1" applyFill="0" applyBorder="1" applyAlignment="1" applyProtection="0">
      <alignment horizontal="center" vertical="center" wrapText="1"/>
    </xf>
    <xf numFmtId="49" fontId="41" borderId="2" applyNumberFormat="1" applyFont="1" applyFill="0" applyBorder="1" applyAlignment="1" applyProtection="0">
      <alignment horizontal="center" vertical="center" wrapText="1"/>
    </xf>
    <xf numFmtId="49" fontId="14" borderId="2" applyNumberFormat="1" applyFont="1" applyFill="0" applyBorder="1" applyAlignment="1" applyProtection="0">
      <alignment horizontal="center" vertical="center" wrapText="1"/>
    </xf>
    <xf numFmtId="0" fontId="12" fillId="6" borderId="2" applyNumberFormat="1" applyFont="1" applyFill="1" applyBorder="1" applyAlignment="1" applyProtection="0">
      <alignment horizontal="center" vertical="top" wrapText="1"/>
    </xf>
    <xf numFmtId="11" fontId="19" borderId="2" applyNumberFormat="1" applyFont="1" applyFill="0" applyBorder="1" applyAlignment="1" applyProtection="0">
      <alignment horizontal="center" vertical="center" wrapText="1"/>
    </xf>
    <xf numFmtId="1" fontId="19" borderId="2" applyNumberFormat="1" applyFont="1" applyFill="0" applyBorder="1" applyAlignment="1" applyProtection="0">
      <alignment horizontal="center" vertical="center" wrapText="1"/>
    </xf>
    <xf numFmtId="2" fontId="52" borderId="2" applyNumberFormat="1" applyFont="1" applyFill="0" applyBorder="1" applyAlignment="1" applyProtection="0">
      <alignment horizontal="center" vertical="center" wrapText="1"/>
    </xf>
    <xf numFmtId="0" fontId="52" borderId="35" applyNumberFormat="1" applyFont="1" applyFill="0" applyBorder="1" applyAlignment="1" applyProtection="0">
      <alignment horizontal="center" vertical="center" wrapText="1"/>
    </xf>
    <xf numFmtId="49" fontId="53" borderId="36" applyNumberFormat="1" applyFont="1" applyFill="0" applyBorder="1" applyAlignment="1" applyProtection="0">
      <alignment horizontal="center" vertical="top"/>
    </xf>
    <xf numFmtId="0" fontId="54" borderId="37" applyNumberFormat="1" applyFont="1" applyFill="0" applyBorder="1" applyAlignment="1" applyProtection="0">
      <alignment horizontal="center" vertical="center" wrapText="1"/>
    </xf>
    <xf numFmtId="0" fontId="2" borderId="2" applyNumberFormat="0" applyFont="1" applyFill="0" applyBorder="1" applyAlignment="1" applyProtection="0">
      <alignment vertical="center" wrapText="1"/>
    </xf>
    <xf numFmtId="0" fontId="12" fillId="6" borderId="2" applyNumberFormat="0" applyFont="1" applyFill="1" applyBorder="1" applyAlignment="1" applyProtection="0">
      <alignment horizontal="center" vertical="top" wrapText="1"/>
    </xf>
    <xf numFmtId="0" fontId="52" borderId="35" applyNumberFormat="0" applyFont="1" applyFill="0" applyBorder="1" applyAlignment="1" applyProtection="0">
      <alignment horizontal="center" vertical="center" wrapText="1"/>
    </xf>
    <xf numFmtId="0" fontId="53" borderId="36" applyNumberFormat="0" applyFont="1" applyFill="0" applyBorder="1" applyAlignment="1" applyProtection="0">
      <alignment horizontal="center" vertical="top"/>
    </xf>
    <xf numFmtId="0" fontId="54" borderId="37" applyNumberFormat="0" applyFont="1" applyFill="0" applyBorder="1" applyAlignment="1" applyProtection="0">
      <alignment horizontal="center" vertical="center" wrapText="1"/>
    </xf>
    <xf numFmtId="49" fontId="55" fillId="6" borderId="2" applyNumberFormat="1" applyFont="1" applyFill="1" applyBorder="1" applyAlignment="1" applyProtection="0">
      <alignment horizontal="center" vertical="center" wrapText="1"/>
    </xf>
    <xf numFmtId="49" fontId="56" borderId="2" applyNumberFormat="1" applyFont="1" applyFill="0" applyBorder="1" applyAlignment="1" applyProtection="0">
      <alignment horizontal="center" vertical="center" wrapText="1"/>
    </xf>
    <xf numFmtId="49" fontId="0" borderId="2" applyNumberFormat="1" applyFont="1" applyFill="0" applyBorder="1" applyAlignment="1" applyProtection="0">
      <alignment horizontal="center" vertical="top" wrapText="1"/>
    </xf>
    <xf numFmtId="49" fontId="56" borderId="2" applyNumberFormat="1" applyFont="1" applyFill="0" applyBorder="1" applyAlignment="1" applyProtection="0">
      <alignment horizontal="center" vertical="top" wrapText="1"/>
    </xf>
    <xf numFmtId="0" fontId="0" borderId="35" applyNumberFormat="0" applyFont="1" applyFill="0" applyBorder="1" applyAlignment="1" applyProtection="0">
      <alignment vertical="top" wrapText="1"/>
    </xf>
    <xf numFmtId="0" fontId="0" borderId="36" applyNumberFormat="0" applyFont="1" applyFill="0" applyBorder="1" applyAlignment="1" applyProtection="0">
      <alignment vertical="top" wrapText="1"/>
    </xf>
    <xf numFmtId="0" fontId="0" borderId="37" applyNumberFormat="0" applyFont="1" applyFill="0" applyBorder="1" applyAlignment="1" applyProtection="0">
      <alignment vertical="top" wrapText="1"/>
    </xf>
    <xf numFmtId="49" fontId="0" borderId="2" applyNumberFormat="1" applyFont="1" applyFill="0" applyBorder="1" applyAlignment="1" applyProtection="0">
      <alignment horizontal="center" vertical="center" wrapText="1"/>
    </xf>
    <xf numFmtId="49" fontId="0" borderId="2" applyNumberFormat="1" applyFont="1" applyFill="0" applyBorder="1" applyAlignment="1" applyProtection="0">
      <alignment horizontal="center" vertical="center"/>
    </xf>
    <xf numFmtId="49" fontId="2" borderId="2" applyNumberFormat="1" applyFont="1" applyFill="0" applyBorder="1" applyAlignment="1" applyProtection="0">
      <alignment horizontal="left" vertical="center" wrapText="1"/>
    </xf>
    <xf numFmtId="49" fontId="2" borderId="2" applyNumberFormat="1" applyFont="1" applyFill="0" applyBorder="1" applyAlignment="1" applyProtection="0">
      <alignment horizontal="left" vertical="center"/>
    </xf>
    <xf numFmtId="0" fontId="0" applyNumberFormat="1" applyFont="1" applyFill="0" applyBorder="0" applyAlignment="1" applyProtection="0">
      <alignment vertical="top" wrapText="1"/>
    </xf>
    <xf numFmtId="0" fontId="71" applyNumberFormat="0" applyFont="1" applyFill="0" applyBorder="0" applyAlignment="1" applyProtection="0">
      <alignment horizontal="center" vertical="center"/>
    </xf>
    <xf numFmtId="49" fontId="42" fillId="4" borderId="38" applyNumberFormat="1" applyFont="1" applyFill="1" applyBorder="1" applyAlignment="1" applyProtection="0">
      <alignment horizontal="center" vertical="center" wrapText="1"/>
    </xf>
    <xf numFmtId="49" fontId="40" fillId="4" borderId="39" applyNumberFormat="1" applyFont="1" applyFill="1" applyBorder="1" applyAlignment="1" applyProtection="0">
      <alignment horizontal="center" vertical="center" wrapText="1"/>
    </xf>
    <xf numFmtId="49" fontId="40" fillId="4" borderId="40" applyNumberFormat="1" applyFont="1" applyFill="1" applyBorder="1" applyAlignment="1" applyProtection="0">
      <alignment horizontal="center" vertical="center" wrapText="1"/>
    </xf>
    <xf numFmtId="49" fontId="41" fillId="4" borderId="41" applyNumberFormat="1" applyFont="1" applyFill="1" applyBorder="1" applyAlignment="1" applyProtection="0">
      <alignment horizontal="center" vertical="center" wrapText="1"/>
    </xf>
    <xf numFmtId="49" fontId="42" fillId="4" borderId="42" applyNumberFormat="1" applyFont="1" applyFill="1" applyBorder="1" applyAlignment="1" applyProtection="0">
      <alignment horizontal="center" vertical="center" wrapText="1"/>
    </xf>
    <xf numFmtId="49" fontId="42" fillId="4" borderId="39" applyNumberFormat="1" applyFont="1" applyFill="1" applyBorder="1" applyAlignment="1" applyProtection="0">
      <alignment horizontal="center" vertical="center" wrapText="1"/>
    </xf>
    <xf numFmtId="0" fontId="0" borderId="39" applyNumberFormat="0" applyFont="1" applyFill="0" applyBorder="1" applyAlignment="1" applyProtection="0">
      <alignment vertical="top" wrapText="1"/>
    </xf>
    <xf numFmtId="49" fontId="42" fillId="4" borderId="43" applyNumberFormat="1" applyFont="1" applyFill="1" applyBorder="1" applyAlignment="1" applyProtection="0">
      <alignment horizontal="center" vertical="center" wrapText="1"/>
    </xf>
    <xf numFmtId="49" fontId="42" fillId="4" borderId="44" applyNumberFormat="1" applyFont="1" applyFill="1" applyBorder="1" applyAlignment="1" applyProtection="0">
      <alignment horizontal="center" vertical="center" wrapText="1"/>
    </xf>
    <xf numFmtId="0" fontId="22" fillId="8" borderId="45" applyNumberFormat="1" applyFont="1" applyFill="1" applyBorder="1" applyAlignment="1" applyProtection="0">
      <alignment horizontal="center" vertical="center" wrapText="1"/>
    </xf>
    <xf numFmtId="0" fontId="14" fillId="8" borderId="46" applyNumberFormat="1" applyFont="1" applyFill="1" applyBorder="1" applyAlignment="1" applyProtection="0">
      <alignment horizontal="center" vertical="center" wrapText="1"/>
    </xf>
    <xf numFmtId="0" fontId="52" fillId="8" borderId="46" applyNumberFormat="1" applyFont="1" applyFill="1" applyBorder="1" applyAlignment="1" applyProtection="0">
      <alignment horizontal="center" vertical="center" wrapText="1"/>
    </xf>
    <xf numFmtId="4" fontId="22" fillId="8" borderId="46" applyNumberFormat="1" applyFont="1" applyFill="1" applyBorder="1" applyAlignment="1" applyProtection="0">
      <alignment horizontal="center" vertical="center" wrapText="1"/>
    </xf>
    <xf numFmtId="0" fontId="52" fillId="8" borderId="47" applyNumberFormat="1" applyFont="1" applyFill="1" applyBorder="1" applyAlignment="1" applyProtection="0">
      <alignment horizontal="center" vertical="center" wrapText="1"/>
    </xf>
    <xf numFmtId="49" fontId="74" fillId="8" borderId="48" applyNumberFormat="1" applyFont="1" applyFill="1" applyBorder="1" applyAlignment="1" applyProtection="0">
      <alignment horizontal="center" vertical="center"/>
    </xf>
    <xf numFmtId="0" fontId="52" fillId="8" borderId="49" applyNumberFormat="1" applyFont="1" applyFill="1" applyBorder="1" applyAlignment="1" applyProtection="0">
      <alignment horizontal="center" vertical="center" wrapText="1"/>
    </xf>
    <xf numFmtId="60" fontId="52" fillId="8" borderId="50" applyNumberFormat="1" applyFont="1" applyFill="1" applyBorder="1" applyAlignment="1" applyProtection="0">
      <alignment horizontal="center" vertical="center" wrapText="1"/>
    </xf>
    <xf numFmtId="49" fontId="20" fillId="8" borderId="51" applyNumberFormat="1" applyFont="1" applyFill="1" applyBorder="1" applyAlignment="1" applyProtection="0">
      <alignment vertical="center" wrapText="1"/>
    </xf>
    <xf numFmtId="0" fontId="22" borderId="52" applyNumberFormat="1" applyFont="1" applyFill="0" applyBorder="1" applyAlignment="1" applyProtection="0">
      <alignment horizontal="center" vertical="center" wrapText="1"/>
    </xf>
    <xf numFmtId="0" fontId="14" borderId="19" applyNumberFormat="1" applyFont="1" applyFill="0" applyBorder="1" applyAlignment="1" applyProtection="0">
      <alignment horizontal="center" vertical="center" wrapText="1"/>
    </xf>
    <xf numFmtId="0" fontId="52" borderId="19" applyNumberFormat="1" applyFont="1" applyFill="0" applyBorder="1" applyAlignment="1" applyProtection="0">
      <alignment horizontal="center" vertical="center" wrapText="1"/>
    </xf>
    <xf numFmtId="4" fontId="22" borderId="19" applyNumberFormat="1" applyFont="1" applyFill="0" applyBorder="1" applyAlignment="1" applyProtection="0">
      <alignment horizontal="center" vertical="center" wrapText="1"/>
    </xf>
    <xf numFmtId="0" fontId="52" borderId="53" applyNumberFormat="1" applyFont="1" applyFill="0" applyBorder="1" applyAlignment="1" applyProtection="0">
      <alignment horizontal="center" vertical="center" wrapText="1"/>
    </xf>
    <xf numFmtId="49" fontId="74" borderId="54" applyNumberFormat="1" applyFont="1" applyFill="0" applyBorder="1" applyAlignment="1" applyProtection="0">
      <alignment horizontal="center" vertical="center"/>
    </xf>
    <xf numFmtId="0" fontId="52" borderId="55" applyNumberFormat="1" applyFont="1" applyFill="0" applyBorder="1" applyAlignment="1" applyProtection="0">
      <alignment horizontal="center" vertical="center" wrapText="1"/>
    </xf>
    <xf numFmtId="60" fontId="52" borderId="56" applyNumberFormat="1" applyFont="1" applyFill="0" applyBorder="1" applyAlignment="1" applyProtection="0">
      <alignment horizontal="center" vertical="center" wrapText="1"/>
    </xf>
    <xf numFmtId="49" fontId="20" borderId="57" applyNumberFormat="1" applyFont="1" applyFill="0" applyBorder="1" applyAlignment="1" applyProtection="0">
      <alignment vertical="center" wrapText="1"/>
    </xf>
    <xf numFmtId="0" fontId="22" fillId="8" borderId="52" applyNumberFormat="1" applyFont="1" applyFill="1" applyBorder="1" applyAlignment="1" applyProtection="0">
      <alignment horizontal="center" vertical="center" wrapText="1"/>
    </xf>
    <xf numFmtId="0" fontId="14" fillId="8" borderId="19" applyNumberFormat="1" applyFont="1" applyFill="1" applyBorder="1" applyAlignment="1" applyProtection="0">
      <alignment horizontal="center" vertical="center" wrapText="1"/>
    </xf>
    <xf numFmtId="0" fontId="52" fillId="8" borderId="19" applyNumberFormat="1" applyFont="1" applyFill="1" applyBorder="1" applyAlignment="1" applyProtection="0">
      <alignment horizontal="center" vertical="center" wrapText="1"/>
    </xf>
    <xf numFmtId="4" fontId="22" fillId="8" borderId="19" applyNumberFormat="1" applyFont="1" applyFill="1" applyBorder="1" applyAlignment="1" applyProtection="0">
      <alignment horizontal="center" vertical="center" wrapText="1"/>
    </xf>
    <xf numFmtId="0" fontId="52" fillId="8" borderId="53" applyNumberFormat="1" applyFont="1" applyFill="1" applyBorder="1" applyAlignment="1" applyProtection="0">
      <alignment horizontal="center" vertical="center" wrapText="1"/>
    </xf>
    <xf numFmtId="49" fontId="74" fillId="8" borderId="54" applyNumberFormat="1" applyFont="1" applyFill="1" applyBorder="1" applyAlignment="1" applyProtection="0">
      <alignment horizontal="center" vertical="center"/>
    </xf>
    <xf numFmtId="0" fontId="52" fillId="8" borderId="55" applyNumberFormat="1" applyFont="1" applyFill="1" applyBorder="1" applyAlignment="1" applyProtection="0">
      <alignment horizontal="center" vertical="center" wrapText="1"/>
    </xf>
    <xf numFmtId="60" fontId="52" fillId="8" borderId="56" applyNumberFormat="1" applyFont="1" applyFill="1" applyBorder="1" applyAlignment="1" applyProtection="0">
      <alignment horizontal="center" vertical="center" wrapText="1"/>
    </xf>
    <xf numFmtId="49" fontId="20" fillId="8" borderId="58" applyNumberFormat="1" applyFont="1" applyFill="1" applyBorder="1" applyAlignment="1" applyProtection="0">
      <alignment vertical="center" wrapText="1"/>
    </xf>
    <xf numFmtId="49" fontId="20" borderId="59" applyNumberFormat="1" applyFont="1" applyFill="0" applyBorder="1" applyAlignment="1" applyProtection="0">
      <alignment vertical="center" wrapText="1"/>
    </xf>
    <xf numFmtId="49" fontId="20" fillId="8" borderId="59" applyNumberFormat="1" applyFont="1" applyFill="1" applyBorder="1" applyAlignment="1" applyProtection="0">
      <alignment vertical="center" wrapText="1"/>
    </xf>
    <xf numFmtId="0" fontId="22" borderId="60" applyNumberFormat="1" applyFont="1" applyFill="0" applyBorder="1" applyAlignment="1" applyProtection="0">
      <alignment horizontal="center" vertical="center" wrapText="1"/>
    </xf>
    <xf numFmtId="0" fontId="14" borderId="61" applyNumberFormat="1" applyFont="1" applyFill="0" applyBorder="1" applyAlignment="1" applyProtection="0">
      <alignment horizontal="center" vertical="center" wrapText="1"/>
    </xf>
    <xf numFmtId="0" fontId="52" borderId="61" applyNumberFormat="1" applyFont="1" applyFill="0" applyBorder="1" applyAlignment="1" applyProtection="0">
      <alignment horizontal="center" vertical="center" wrapText="1"/>
    </xf>
    <xf numFmtId="4" fontId="22" borderId="61" applyNumberFormat="1" applyFont="1" applyFill="0" applyBorder="1" applyAlignment="1" applyProtection="0">
      <alignment horizontal="center" vertical="center" wrapText="1"/>
    </xf>
    <xf numFmtId="0" fontId="52" borderId="62" applyNumberFormat="1" applyFont="1" applyFill="0" applyBorder="1" applyAlignment="1" applyProtection="0">
      <alignment horizontal="center" vertical="center" wrapText="1"/>
    </xf>
    <xf numFmtId="49" fontId="74" borderId="63" applyNumberFormat="1" applyFont="1" applyFill="0" applyBorder="1" applyAlignment="1" applyProtection="0">
      <alignment horizontal="center" vertical="center"/>
    </xf>
    <xf numFmtId="0" fontId="52" borderId="64" applyNumberFormat="1" applyFont="1" applyFill="0" applyBorder="1" applyAlignment="1" applyProtection="0">
      <alignment horizontal="center" vertical="center" wrapText="1"/>
    </xf>
    <xf numFmtId="60" fontId="52" borderId="65" applyNumberFormat="1" applyFont="1" applyFill="0" applyBorder="1" applyAlignment="1" applyProtection="0">
      <alignment horizontal="center" vertical="center" wrapText="1"/>
    </xf>
    <xf numFmtId="0" fontId="22" fillId="8" borderId="66" applyNumberFormat="1" applyFont="1" applyFill="1" applyBorder="1" applyAlignment="1" applyProtection="0">
      <alignment horizontal="center" vertical="center" wrapText="1"/>
    </xf>
    <xf numFmtId="0" fontId="14" fillId="8" borderId="67" applyNumberFormat="1" applyFont="1" applyFill="1" applyBorder="1" applyAlignment="1" applyProtection="0">
      <alignment horizontal="center" vertical="center" wrapText="1"/>
    </xf>
    <xf numFmtId="0" fontId="52" fillId="8" borderId="67" applyNumberFormat="1" applyFont="1" applyFill="1" applyBorder="1" applyAlignment="1" applyProtection="0">
      <alignment horizontal="center" vertical="center" wrapText="1"/>
    </xf>
    <xf numFmtId="4" fontId="22" fillId="8" borderId="67" applyNumberFormat="1" applyFont="1" applyFill="1" applyBorder="1" applyAlignment="1" applyProtection="0">
      <alignment horizontal="center" vertical="center" wrapText="1"/>
    </xf>
    <xf numFmtId="0" fontId="52" fillId="8" borderId="68" applyNumberFormat="1" applyFont="1" applyFill="1" applyBorder="1" applyAlignment="1" applyProtection="0">
      <alignment horizontal="center" vertical="center" wrapText="1"/>
    </xf>
    <xf numFmtId="49" fontId="74" fillId="8" borderId="69" applyNumberFormat="1" applyFont="1" applyFill="1" applyBorder="1" applyAlignment="1" applyProtection="0">
      <alignment horizontal="center" vertical="center"/>
    </xf>
    <xf numFmtId="0" fontId="52" fillId="8" borderId="70" applyNumberFormat="1" applyFont="1" applyFill="1" applyBorder="1" applyAlignment="1" applyProtection="0">
      <alignment horizontal="center" vertical="center" wrapText="1"/>
    </xf>
    <xf numFmtId="60" fontId="52" fillId="8" borderId="71" applyNumberFormat="1" applyFont="1" applyFill="1" applyBorder="1" applyAlignment="1" applyProtection="0">
      <alignment horizontal="center" vertical="center" wrapText="1"/>
    </xf>
    <xf numFmtId="49" fontId="20" fillId="8" borderId="72" applyNumberFormat="1" applyFont="1" applyFill="1" applyBorder="1" applyAlignment="1" applyProtection="0">
      <alignment vertical="center" wrapText="1"/>
    </xf>
    <xf numFmtId="0" fontId="22" borderId="73" applyNumberFormat="1" applyFont="1" applyFill="0" applyBorder="1" applyAlignment="1" applyProtection="0">
      <alignment horizontal="center" vertical="center" wrapText="1"/>
    </xf>
    <xf numFmtId="0" fontId="14" borderId="74" applyNumberFormat="1" applyFont="1" applyFill="0" applyBorder="1" applyAlignment="1" applyProtection="0">
      <alignment horizontal="center" vertical="center" wrapText="1"/>
    </xf>
    <xf numFmtId="0" fontId="52" borderId="74" applyNumberFormat="1" applyFont="1" applyFill="0" applyBorder="1" applyAlignment="1" applyProtection="0">
      <alignment horizontal="center" vertical="center" wrapText="1"/>
    </xf>
    <xf numFmtId="4" fontId="22" borderId="74" applyNumberFormat="1" applyFont="1" applyFill="0" applyBorder="1" applyAlignment="1" applyProtection="0">
      <alignment horizontal="center" vertical="center" wrapText="1"/>
    </xf>
    <xf numFmtId="0" fontId="52" borderId="75" applyNumberFormat="1" applyFont="1" applyFill="0" applyBorder="1" applyAlignment="1" applyProtection="0">
      <alignment horizontal="center" vertical="center" wrapText="1"/>
    </xf>
    <xf numFmtId="49" fontId="74" borderId="76" applyNumberFormat="1" applyFont="1" applyFill="0" applyBorder="1" applyAlignment="1" applyProtection="0">
      <alignment horizontal="center" vertical="center"/>
    </xf>
    <xf numFmtId="0" fontId="52" borderId="77" applyNumberFormat="1" applyFont="1" applyFill="0" applyBorder="1" applyAlignment="1" applyProtection="0">
      <alignment horizontal="center" vertical="center" wrapText="1"/>
    </xf>
    <xf numFmtId="60" fontId="52" borderId="78" applyNumberFormat="1" applyFont="1" applyFill="0" applyBorder="1" applyAlignment="1" applyProtection="0">
      <alignment horizontal="center" vertical="center" wrapText="1"/>
    </xf>
    <xf numFmtId="49" fontId="20" borderId="58" applyNumberFormat="1" applyFont="1" applyFill="0" applyBorder="1" applyAlignment="1" applyProtection="0">
      <alignment vertical="center" wrapText="1"/>
    </xf>
    <xf numFmtId="49" fontId="20" fillId="8" borderId="52" applyNumberFormat="1" applyFont="1" applyFill="1" applyBorder="1" applyAlignment="1" applyProtection="0">
      <alignment vertical="center" wrapText="1"/>
    </xf>
    <xf numFmtId="0" fontId="22" borderId="52" applyNumberFormat="0" applyFont="1" applyFill="0" applyBorder="1" applyAlignment="1" applyProtection="0">
      <alignment horizontal="center" vertical="center" wrapText="1"/>
    </xf>
    <xf numFmtId="0" fontId="14" borderId="19" applyNumberFormat="0" applyFont="1" applyFill="0" applyBorder="1" applyAlignment="1" applyProtection="0">
      <alignment horizontal="center" vertical="center" wrapText="1"/>
    </xf>
    <xf numFmtId="0" fontId="52" borderId="19" applyNumberFormat="0" applyFont="1" applyFill="0" applyBorder="1" applyAlignment="1" applyProtection="0">
      <alignment horizontal="center" vertical="center" wrapText="1"/>
    </xf>
    <xf numFmtId="0" fontId="52" borderId="53" applyNumberFormat="0" applyFont="1" applyFill="0" applyBorder="1" applyAlignment="1" applyProtection="0">
      <alignment horizontal="center" vertical="center" wrapText="1"/>
    </xf>
    <xf numFmtId="0" fontId="74" borderId="54" applyNumberFormat="0" applyFont="1" applyFill="0" applyBorder="1" applyAlignment="1" applyProtection="0">
      <alignment horizontal="center" vertical="center"/>
    </xf>
    <xf numFmtId="0" fontId="52" borderId="55" applyNumberFormat="0" applyFont="1" applyFill="0" applyBorder="1" applyAlignment="1" applyProtection="0">
      <alignment horizontal="center" vertical="center" wrapText="1"/>
    </xf>
    <xf numFmtId="0" fontId="22" borderId="19" applyNumberFormat="0" applyFont="1" applyFill="0" applyBorder="1" applyAlignment="1" applyProtection="0">
      <alignment horizontal="center" vertical="center" wrapText="1"/>
    </xf>
    <xf numFmtId="0" fontId="20" borderId="59" applyNumberFormat="0" applyFont="1" applyFill="0" applyBorder="1" applyAlignment="1" applyProtection="0">
      <alignment vertical="center" wrapText="1"/>
    </xf>
    <xf numFmtId="0" fontId="22" fillId="8" borderId="52" applyNumberFormat="0" applyFont="1" applyFill="1" applyBorder="1" applyAlignment="1" applyProtection="0">
      <alignment horizontal="center" vertical="center" wrapText="1"/>
    </xf>
    <xf numFmtId="0" fontId="14" fillId="8" borderId="19" applyNumberFormat="0" applyFont="1" applyFill="1" applyBorder="1" applyAlignment="1" applyProtection="0">
      <alignment horizontal="center" vertical="center" wrapText="1"/>
    </xf>
    <xf numFmtId="0" fontId="52" fillId="8" borderId="19" applyNumberFormat="0" applyFont="1" applyFill="1" applyBorder="1" applyAlignment="1" applyProtection="0">
      <alignment horizontal="center" vertical="center" wrapText="1"/>
    </xf>
    <xf numFmtId="0" fontId="52" fillId="8" borderId="53" applyNumberFormat="0" applyFont="1" applyFill="1" applyBorder="1" applyAlignment="1" applyProtection="0">
      <alignment horizontal="center" vertical="center" wrapText="1"/>
    </xf>
    <xf numFmtId="0" fontId="74" fillId="8" borderId="54" applyNumberFormat="0" applyFont="1" applyFill="1" applyBorder="1" applyAlignment="1" applyProtection="0">
      <alignment horizontal="center" vertical="center"/>
    </xf>
    <xf numFmtId="0" fontId="52" fillId="8" borderId="55" applyNumberFormat="0" applyFont="1" applyFill="1" applyBorder="1" applyAlignment="1" applyProtection="0">
      <alignment horizontal="center" vertical="center" wrapText="1"/>
    </xf>
    <xf numFmtId="0" fontId="22" fillId="8" borderId="19" applyNumberFormat="0" applyFont="1" applyFill="1" applyBorder="1" applyAlignment="1" applyProtection="0">
      <alignment horizontal="center" vertical="center" wrapText="1"/>
    </xf>
    <xf numFmtId="0" fontId="20" fillId="8" borderId="79" applyNumberFormat="0" applyFont="1" applyFill="1" applyBorder="1" applyAlignment="1" applyProtection="0">
      <alignment vertical="center" wrapText="1"/>
    </xf>
    <xf numFmtId="49" fontId="75" borderId="80" applyNumberFormat="1" applyFont="1" applyFill="0" applyBorder="1" applyAlignment="1" applyProtection="0">
      <alignment horizontal="center" vertical="center" wrapText="1"/>
    </xf>
    <xf numFmtId="49" fontId="19" borderId="19" applyNumberFormat="1" applyFont="1" applyFill="0" applyBorder="1" applyAlignment="1" applyProtection="0">
      <alignment horizontal="left" vertical="center" wrapText="1"/>
    </xf>
    <xf numFmtId="0" fontId="0" borderId="19" applyNumberFormat="0" applyFont="1" applyFill="0" applyBorder="1" applyAlignment="1" applyProtection="0">
      <alignment vertical="top" wrapText="1"/>
    </xf>
    <xf numFmtId="49" fontId="0" borderId="19" applyNumberFormat="1" applyFont="1" applyFill="0" applyBorder="1" applyAlignment="1" applyProtection="0">
      <alignment vertical="top" wrapText="1"/>
    </xf>
    <xf numFmtId="0" fontId="0" borderId="81" applyNumberFormat="0" applyFont="1" applyFill="0" applyBorder="1" applyAlignment="1" applyProtection="0">
      <alignment vertical="top" wrapText="1"/>
    </xf>
    <xf numFmtId="0" fontId="0" borderId="82" applyNumberFormat="0" applyFont="1" applyFill="0" applyBorder="1" applyAlignment="1" applyProtection="0">
      <alignment vertical="center" wrapText="1"/>
    </xf>
    <xf numFmtId="49" fontId="75" fillId="8" borderId="80" applyNumberFormat="1" applyFont="1" applyFill="1" applyBorder="1" applyAlignment="1" applyProtection="0">
      <alignment horizontal="center" vertical="center" wrapText="1"/>
    </xf>
    <xf numFmtId="49" fontId="19" fillId="8" borderId="19" applyNumberFormat="1" applyFont="1" applyFill="1" applyBorder="1" applyAlignment="1" applyProtection="0">
      <alignment horizontal="left" vertical="center" wrapText="1"/>
    </xf>
    <xf numFmtId="0" fontId="0" fillId="8" borderId="19" applyNumberFormat="0" applyFont="1" applyFill="1" applyBorder="1" applyAlignment="1" applyProtection="0">
      <alignment vertical="top" wrapText="1"/>
    </xf>
    <xf numFmtId="0" fontId="0" fillId="8" borderId="81" applyNumberFormat="0" applyFont="1" applyFill="1" applyBorder="1" applyAlignment="1" applyProtection="0">
      <alignment vertical="top" wrapText="1"/>
    </xf>
    <xf numFmtId="0" fontId="19" fillId="8" borderId="80" applyNumberFormat="0" applyFont="1" applyFill="1" applyBorder="1" applyAlignment="1" applyProtection="0">
      <alignment horizontal="left" vertical="center" wrapText="1"/>
    </xf>
    <xf numFmtId="0" fontId="19" borderId="80" applyNumberFormat="0" applyFont="1" applyFill="0" applyBorder="1" applyAlignment="1" applyProtection="0">
      <alignment horizontal="left" vertical="center" wrapText="1"/>
    </xf>
    <xf numFmtId="49" fontId="75" fillId="8" borderId="83" applyNumberFormat="1" applyFont="1" applyFill="1" applyBorder="1" applyAlignment="1" applyProtection="0">
      <alignment horizontal="center" vertical="center" wrapText="1"/>
    </xf>
    <xf numFmtId="49" fontId="19" fillId="8" borderId="84" applyNumberFormat="1" applyFont="1" applyFill="1" applyBorder="1" applyAlignment="1" applyProtection="0">
      <alignment horizontal="left" vertical="center" wrapText="1"/>
    </xf>
    <xf numFmtId="0" fontId="0" fillId="8" borderId="84" applyNumberFormat="0" applyFont="1" applyFill="1" applyBorder="1" applyAlignment="1" applyProtection="0">
      <alignment vertical="top" wrapText="1"/>
    </xf>
    <xf numFmtId="0" fontId="0" fillId="8" borderId="85" applyNumberFormat="0" applyFont="1" applyFill="1" applyBorder="1" applyAlignment="1" applyProtection="0">
      <alignment vertical="top" wrapText="1"/>
    </xf>
    <xf numFmtId="0" fontId="19" fillId="8" borderId="83" applyNumberFormat="0" applyFont="1" applyFill="1" applyBorder="1" applyAlignment="1" applyProtection="0">
      <alignment horizontal="left" vertical="center" wrapText="1"/>
    </xf>
    <xf numFmtId="0" fontId="0" applyNumberFormat="1" applyFont="1" applyFill="0" applyBorder="0" applyAlignment="1" applyProtection="0">
      <alignment vertical="top" wrapText="1"/>
    </xf>
    <xf numFmtId="0" fontId="76" applyNumberFormat="0" applyFont="1" applyFill="0" applyBorder="0" applyAlignment="1" applyProtection="0">
      <alignment horizontal="center" vertical="center"/>
    </xf>
    <xf numFmtId="49" fontId="39" fillId="4" borderId="86" applyNumberFormat="1" applyFont="1" applyFill="1" applyBorder="1" applyAlignment="1" applyProtection="0">
      <alignment horizontal="center" vertical="center" wrapText="1"/>
    </xf>
    <xf numFmtId="49" fontId="41" fillId="4" borderId="87" applyNumberFormat="1" applyFont="1" applyFill="1" applyBorder="1" applyAlignment="1" applyProtection="0">
      <alignment horizontal="center" vertical="center" wrapText="1"/>
    </xf>
    <xf numFmtId="49" fontId="39" fillId="4" borderId="87" applyNumberFormat="1" applyFont="1" applyFill="1" applyBorder="1" applyAlignment="1" applyProtection="0">
      <alignment horizontal="center" vertical="center" wrapText="1"/>
    </xf>
    <xf numFmtId="0" fontId="75" fillId="4" borderId="88" applyNumberFormat="1" applyFont="1" applyFill="1" applyBorder="1" applyAlignment="1" applyProtection="0">
      <alignment horizontal="center" vertical="center" wrapText="1"/>
    </xf>
    <xf numFmtId="0" fontId="78" borderId="89" applyNumberFormat="1" applyFont="1" applyFill="0" applyBorder="1" applyAlignment="1" applyProtection="0">
      <alignment horizontal="center" vertical="center" wrapText="1"/>
    </xf>
    <xf numFmtId="59" fontId="79" borderId="90" applyNumberFormat="1" applyFont="1" applyFill="0" applyBorder="1" applyAlignment="1" applyProtection="0">
      <alignment horizontal="center" vertical="center" wrapText="1"/>
    </xf>
    <xf numFmtId="2" fontId="78" borderId="46" applyNumberFormat="1" applyFont="1" applyFill="0" applyBorder="1" applyAlignment="1" applyProtection="0">
      <alignment horizontal="center" vertical="center" wrapText="1"/>
    </xf>
    <xf numFmtId="1" fontId="79" borderId="46" applyNumberFormat="1" applyFont="1" applyFill="0" applyBorder="1" applyAlignment="1" applyProtection="0">
      <alignment horizontal="center" vertical="center" wrapText="1"/>
    </xf>
    <xf numFmtId="1" fontId="78" borderId="46" applyNumberFormat="1" applyFont="1" applyFill="0" applyBorder="1" applyAlignment="1" applyProtection="0">
      <alignment horizontal="center" vertical="center" wrapText="1"/>
    </xf>
    <xf numFmtId="1" fontId="80" borderId="46" applyNumberFormat="1" applyFont="1" applyFill="0" applyBorder="1" applyAlignment="1" applyProtection="0">
      <alignment horizontal="center" vertical="center" wrapText="1"/>
    </xf>
    <xf numFmtId="0" fontId="80" borderId="46" applyNumberFormat="1" applyFont="1" applyFill="0" applyBorder="1" applyAlignment="1" applyProtection="0">
      <alignment horizontal="center" vertical="center" wrapText="1"/>
    </xf>
    <xf numFmtId="0" fontId="79" borderId="46" applyNumberFormat="1" applyFont="1" applyFill="0" applyBorder="1" applyAlignment="1" applyProtection="0">
      <alignment horizontal="center" vertical="center" wrapText="1"/>
    </xf>
    <xf numFmtId="3" fontId="78" borderId="46" applyNumberFormat="1" applyFont="1" applyFill="0" applyBorder="1" applyAlignment="1" applyProtection="0">
      <alignment horizontal="center" vertical="center" wrapText="1"/>
    </xf>
    <xf numFmtId="2" fontId="79" borderId="46" applyNumberFormat="1" applyFont="1" applyFill="0" applyBorder="1" applyAlignment="1" applyProtection="0">
      <alignment horizontal="center" vertical="center" wrapText="1"/>
    </xf>
    <xf numFmtId="59" fontId="79" borderId="50" applyNumberFormat="1" applyFont="1" applyFill="0" applyBorder="1" applyAlignment="1" applyProtection="0">
      <alignment horizontal="center" vertical="center" wrapText="1"/>
    </xf>
    <xf numFmtId="49" fontId="20" borderId="51" applyNumberFormat="1" applyFont="1" applyFill="0" applyBorder="1" applyAlignment="1" applyProtection="0">
      <alignment vertical="center" wrapText="1"/>
    </xf>
    <xf numFmtId="0" fontId="75" fillId="4" borderId="91" applyNumberFormat="1" applyFont="1" applyFill="1" applyBorder="1" applyAlignment="1" applyProtection="0">
      <alignment horizontal="center" vertical="center" wrapText="1"/>
    </xf>
    <xf numFmtId="0" fontId="78" borderId="92" applyNumberFormat="1" applyFont="1" applyFill="0" applyBorder="1" applyAlignment="1" applyProtection="0">
      <alignment horizontal="center" vertical="center" wrapText="1"/>
    </xf>
    <xf numFmtId="59" fontId="79" borderId="93" applyNumberFormat="1" applyFont="1" applyFill="0" applyBorder="1" applyAlignment="1" applyProtection="0">
      <alignment horizontal="center" vertical="center" wrapText="1"/>
    </xf>
    <xf numFmtId="2" fontId="78" borderId="61" applyNumberFormat="1" applyFont="1" applyFill="0" applyBorder="1" applyAlignment="1" applyProtection="0">
      <alignment horizontal="center" vertical="center" wrapText="1"/>
    </xf>
    <xf numFmtId="1" fontId="79" borderId="61" applyNumberFormat="1" applyFont="1" applyFill="0" applyBorder="1" applyAlignment="1" applyProtection="0">
      <alignment horizontal="center" vertical="center" wrapText="1"/>
    </xf>
    <xf numFmtId="1" fontId="78" borderId="61" applyNumberFormat="1" applyFont="1" applyFill="0" applyBorder="1" applyAlignment="1" applyProtection="0">
      <alignment horizontal="center" vertical="center" wrapText="1"/>
    </xf>
    <xf numFmtId="1" fontId="80" borderId="61" applyNumberFormat="1" applyFont="1" applyFill="0" applyBorder="1" applyAlignment="1" applyProtection="0">
      <alignment horizontal="center" vertical="center" wrapText="1"/>
    </xf>
    <xf numFmtId="0" fontId="80" borderId="61" applyNumberFormat="1" applyFont="1" applyFill="0" applyBorder="1" applyAlignment="1" applyProtection="0">
      <alignment horizontal="center" vertical="center" wrapText="1"/>
    </xf>
    <xf numFmtId="0" fontId="79" borderId="61" applyNumberFormat="1" applyFont="1" applyFill="0" applyBorder="1" applyAlignment="1" applyProtection="0">
      <alignment horizontal="center" vertical="center" wrapText="1"/>
    </xf>
    <xf numFmtId="3" fontId="78" borderId="61" applyNumberFormat="1" applyFont="1" applyFill="0" applyBorder="1" applyAlignment="1" applyProtection="0">
      <alignment horizontal="center" vertical="center" wrapText="1"/>
    </xf>
    <xf numFmtId="2" fontId="79" borderId="61" applyNumberFormat="1" applyFont="1" applyFill="0" applyBorder="1" applyAlignment="1" applyProtection="0">
      <alignment horizontal="center" vertical="center" wrapText="1"/>
    </xf>
    <xf numFmtId="59" fontId="79" borderId="65" applyNumberFormat="1" applyFont="1" applyFill="0" applyBorder="1" applyAlignment="1" applyProtection="0">
      <alignment horizontal="center" vertical="center" wrapText="1"/>
    </xf>
    <xf numFmtId="0" fontId="75" fillId="4" borderId="94" applyNumberFormat="1" applyFont="1" applyFill="1" applyBorder="1" applyAlignment="1" applyProtection="0">
      <alignment horizontal="center" vertical="center" wrapText="1"/>
    </xf>
    <xf numFmtId="0" fontId="78" borderId="95" applyNumberFormat="1" applyFont="1" applyFill="0" applyBorder="1" applyAlignment="1" applyProtection="0">
      <alignment horizontal="center" vertical="center" wrapText="1"/>
    </xf>
    <xf numFmtId="59" fontId="79" borderId="96" applyNumberFormat="1" applyFont="1" applyFill="0" applyBorder="1" applyAlignment="1" applyProtection="0">
      <alignment horizontal="center" vertical="center" wrapText="1"/>
    </xf>
    <xf numFmtId="2" fontId="78" borderId="74" applyNumberFormat="1" applyFont="1" applyFill="0" applyBorder="1" applyAlignment="1" applyProtection="0">
      <alignment horizontal="center" vertical="center" wrapText="1"/>
    </xf>
    <xf numFmtId="1" fontId="79" borderId="74" applyNumberFormat="1" applyFont="1" applyFill="0" applyBorder="1" applyAlignment="1" applyProtection="0">
      <alignment horizontal="center" vertical="center" wrapText="1"/>
    </xf>
    <xf numFmtId="1" fontId="78" borderId="74" applyNumberFormat="1" applyFont="1" applyFill="0" applyBorder="1" applyAlignment="1" applyProtection="0">
      <alignment horizontal="center" vertical="center" wrapText="1"/>
    </xf>
    <xf numFmtId="1" fontId="80" borderId="74" applyNumberFormat="1" applyFont="1" applyFill="0" applyBorder="1" applyAlignment="1" applyProtection="0">
      <alignment horizontal="center" vertical="center" wrapText="1"/>
    </xf>
    <xf numFmtId="0" fontId="80" borderId="74" applyNumberFormat="1" applyFont="1" applyFill="0" applyBorder="1" applyAlignment="1" applyProtection="0">
      <alignment horizontal="center" vertical="center" wrapText="1"/>
    </xf>
    <xf numFmtId="0" fontId="79" borderId="74" applyNumberFormat="1" applyFont="1" applyFill="0" applyBorder="1" applyAlignment="1" applyProtection="0">
      <alignment horizontal="center" vertical="center" wrapText="1"/>
    </xf>
    <xf numFmtId="3" fontId="78" borderId="74" applyNumberFormat="1" applyFont="1" applyFill="0" applyBorder="1" applyAlignment="1" applyProtection="0">
      <alignment horizontal="center" vertical="center" wrapText="1"/>
    </xf>
    <xf numFmtId="2" fontId="79" borderId="74" applyNumberFormat="1" applyFont="1" applyFill="0" applyBorder="1" applyAlignment="1" applyProtection="0">
      <alignment horizontal="center" vertical="center" wrapText="1"/>
    </xf>
    <xf numFmtId="59" fontId="79" borderId="78" applyNumberFormat="1" applyFont="1" applyFill="0" applyBorder="1" applyAlignment="1" applyProtection="0">
      <alignment horizontal="center" vertical="center" wrapText="1"/>
    </xf>
    <xf numFmtId="0" fontId="75" fillId="4" borderId="97" applyNumberFormat="1" applyFont="1" applyFill="1" applyBorder="1" applyAlignment="1" applyProtection="0">
      <alignment horizontal="center" vertical="center" wrapText="1"/>
    </xf>
    <xf numFmtId="0" fontId="78" borderId="98" applyNumberFormat="1" applyFont="1" applyFill="0" applyBorder="1" applyAlignment="1" applyProtection="0">
      <alignment horizontal="center" vertical="center" wrapText="1"/>
    </xf>
    <xf numFmtId="59" fontId="79" borderId="99" applyNumberFormat="1" applyFont="1" applyFill="0" applyBorder="1" applyAlignment="1" applyProtection="0">
      <alignment horizontal="center" vertical="center" wrapText="1"/>
    </xf>
    <xf numFmtId="2" fontId="78" borderId="19" applyNumberFormat="1" applyFont="1" applyFill="0" applyBorder="1" applyAlignment="1" applyProtection="0">
      <alignment horizontal="center" vertical="center" wrapText="1"/>
    </xf>
    <xf numFmtId="1" fontId="79" borderId="19" applyNumberFormat="1" applyFont="1" applyFill="0" applyBorder="1" applyAlignment="1" applyProtection="0">
      <alignment horizontal="center" vertical="center" wrapText="1"/>
    </xf>
    <xf numFmtId="1" fontId="78" borderId="19" applyNumberFormat="1" applyFont="1" applyFill="0" applyBorder="1" applyAlignment="1" applyProtection="0">
      <alignment horizontal="center" vertical="center" wrapText="1"/>
    </xf>
    <xf numFmtId="1" fontId="80" borderId="19" applyNumberFormat="1" applyFont="1" applyFill="0" applyBorder="1" applyAlignment="1" applyProtection="0">
      <alignment horizontal="center" vertical="center" wrapText="1"/>
    </xf>
    <xf numFmtId="0" fontId="80" borderId="19" applyNumberFormat="1" applyFont="1" applyFill="0" applyBorder="1" applyAlignment="1" applyProtection="0">
      <alignment horizontal="center" vertical="center" wrapText="1"/>
    </xf>
    <xf numFmtId="0" fontId="79" borderId="19" applyNumberFormat="1" applyFont="1" applyFill="0" applyBorder="1" applyAlignment="1" applyProtection="0">
      <alignment horizontal="center" vertical="center" wrapText="1"/>
    </xf>
    <xf numFmtId="3" fontId="78" borderId="19" applyNumberFormat="1" applyFont="1" applyFill="0" applyBorder="1" applyAlignment="1" applyProtection="0">
      <alignment horizontal="center" vertical="center" wrapText="1"/>
    </xf>
    <xf numFmtId="2" fontId="79" borderId="19" applyNumberFormat="1" applyFont="1" applyFill="0" applyBorder="1" applyAlignment="1" applyProtection="0">
      <alignment horizontal="center" vertical="center" wrapText="1"/>
    </xf>
    <xf numFmtId="59" fontId="79" borderId="56" applyNumberFormat="1" applyFont="1" applyFill="0" applyBorder="1" applyAlignment="1" applyProtection="0">
      <alignment horizontal="center" vertical="center" wrapText="1"/>
    </xf>
    <xf numFmtId="0" fontId="75" fillId="4" borderId="100" applyNumberFormat="1" applyFont="1" applyFill="1" applyBorder="1" applyAlignment="1" applyProtection="0">
      <alignment horizontal="center" vertical="center" wrapText="1"/>
    </xf>
    <xf numFmtId="0" fontId="78" borderId="101" applyNumberFormat="1" applyFont="1" applyFill="0" applyBorder="1" applyAlignment="1" applyProtection="0">
      <alignment horizontal="center" vertical="center" wrapText="1"/>
    </xf>
    <xf numFmtId="59" fontId="79" borderId="102" applyNumberFormat="1" applyFont="1" applyFill="0" applyBorder="1" applyAlignment="1" applyProtection="0">
      <alignment horizontal="center" vertical="center" wrapText="1"/>
    </xf>
    <xf numFmtId="2" fontId="78" borderId="67" applyNumberFormat="1" applyFont="1" applyFill="0" applyBorder="1" applyAlignment="1" applyProtection="0">
      <alignment horizontal="center" vertical="center" wrapText="1"/>
    </xf>
    <xf numFmtId="1" fontId="79" borderId="67" applyNumberFormat="1" applyFont="1" applyFill="0" applyBorder="1" applyAlignment="1" applyProtection="0">
      <alignment horizontal="center" vertical="center" wrapText="1"/>
    </xf>
    <xf numFmtId="1" fontId="78" borderId="67" applyNumberFormat="1" applyFont="1" applyFill="0" applyBorder="1" applyAlignment="1" applyProtection="0">
      <alignment horizontal="center" vertical="center" wrapText="1"/>
    </xf>
    <xf numFmtId="1" fontId="80" borderId="67" applyNumberFormat="1" applyFont="1" applyFill="0" applyBorder="1" applyAlignment="1" applyProtection="0">
      <alignment horizontal="center" vertical="center" wrapText="1"/>
    </xf>
    <xf numFmtId="0" fontId="80" borderId="67" applyNumberFormat="1" applyFont="1" applyFill="0" applyBorder="1" applyAlignment="1" applyProtection="0">
      <alignment horizontal="center" vertical="center" wrapText="1"/>
    </xf>
    <xf numFmtId="0" fontId="79" borderId="67" applyNumberFormat="1" applyFont="1" applyFill="0" applyBorder="1" applyAlignment="1" applyProtection="0">
      <alignment horizontal="center" vertical="center" wrapText="1"/>
    </xf>
    <xf numFmtId="3" fontId="78" borderId="67" applyNumberFormat="1" applyFont="1" applyFill="0" applyBorder="1" applyAlignment="1" applyProtection="0">
      <alignment horizontal="center" vertical="center" wrapText="1"/>
    </xf>
    <xf numFmtId="2" fontId="79" borderId="67" applyNumberFormat="1" applyFont="1" applyFill="0" applyBorder="1" applyAlignment="1" applyProtection="0">
      <alignment horizontal="center" vertical="center" wrapText="1"/>
    </xf>
    <xf numFmtId="59" fontId="79" borderId="71" applyNumberFormat="1" applyFont="1" applyFill="0" applyBorder="1" applyAlignment="1" applyProtection="0">
      <alignment horizontal="center" vertical="center" wrapText="1"/>
    </xf>
    <xf numFmtId="49" fontId="20" borderId="72" applyNumberFormat="1" applyFont="1" applyFill="0" applyBorder="1" applyAlignment="1" applyProtection="0">
      <alignment vertical="center" wrapText="1"/>
    </xf>
    <xf numFmtId="0" fontId="75" fillId="4" borderId="97" applyNumberFormat="0" applyFont="1" applyFill="1" applyBorder="1" applyAlignment="1" applyProtection="0">
      <alignment horizontal="center" vertical="center" wrapText="1"/>
    </xf>
    <xf numFmtId="0" fontId="78" borderId="98" applyNumberFormat="0" applyFont="1" applyFill="0" applyBorder="1" applyAlignment="1" applyProtection="0">
      <alignment horizontal="center" vertical="center" wrapText="1"/>
    </xf>
    <xf numFmtId="0" fontId="80" borderId="19" applyNumberFormat="0" applyFont="1" applyFill="0" applyBorder="1" applyAlignment="1" applyProtection="0">
      <alignment horizontal="center" vertical="center" wrapText="1"/>
    </xf>
    <xf numFmtId="0" fontId="79" borderId="19" applyNumberFormat="0" applyFont="1" applyFill="0" applyBorder="1" applyAlignment="1" applyProtection="0">
      <alignment horizontal="center" vertical="center" wrapText="1"/>
    </xf>
    <xf numFmtId="0" fontId="63" fillId="4" borderId="103" applyNumberFormat="0" applyFont="1" applyFill="1" applyBorder="1" applyAlignment="1" applyProtection="0">
      <alignment horizontal="center" vertical="center" wrapText="1"/>
    </xf>
    <xf numFmtId="0" fontId="63" borderId="104" applyNumberFormat="0" applyFont="1" applyFill="0" applyBorder="1" applyAlignment="1" applyProtection="0">
      <alignment horizontal="center" vertical="center" wrapText="1"/>
    </xf>
    <xf numFmtId="0" fontId="63" borderId="105" applyNumberFormat="0" applyFont="1" applyFill="0" applyBorder="1" applyAlignment="1" applyProtection="0">
      <alignment horizontal="center" vertical="center" wrapText="1"/>
    </xf>
    <xf numFmtId="0" fontId="63" borderId="106" applyNumberFormat="0" applyFont="1" applyFill="0" applyBorder="1" applyAlignment="1" applyProtection="0">
      <alignment horizontal="center" vertical="center" wrapText="1"/>
    </xf>
    <xf numFmtId="0" fontId="19" borderId="106" applyNumberFormat="0" applyFont="1" applyFill="0" applyBorder="1" applyAlignment="1" applyProtection="0">
      <alignment horizontal="center" vertical="center" wrapText="1"/>
    </xf>
    <xf numFmtId="59" fontId="19" borderId="107" applyNumberFormat="1" applyFont="1" applyFill="0" applyBorder="1" applyAlignment="1" applyProtection="0">
      <alignment horizontal="center" vertical="center" wrapText="1"/>
    </xf>
    <xf numFmtId="0" fontId="20" borderId="108" applyNumberFormat="0" applyFont="1" applyFill="0" applyBorder="1" applyAlignment="1" applyProtection="0">
      <alignment vertical="center" wrapText="1"/>
    </xf>
    <xf numFmtId="49" fontId="63" fillId="4" borderId="109" applyNumberFormat="1" applyFont="1" applyFill="1" applyBorder="1" applyAlignment="1" applyProtection="0">
      <alignment horizontal="center" vertical="center" wrapText="1"/>
    </xf>
    <xf numFmtId="49" fontId="63" borderId="110" applyNumberFormat="1" applyFont="1" applyFill="0" applyBorder="1" applyAlignment="1" applyProtection="0">
      <alignment horizontal="center" vertical="center" wrapText="1"/>
    </xf>
    <xf numFmtId="0" fontId="0" borderId="110" applyNumberFormat="0" applyFont="1" applyFill="0" applyBorder="1" applyAlignment="1" applyProtection="0">
      <alignment vertical="top" wrapText="1"/>
    </xf>
    <xf numFmtId="0" fontId="0" borderId="111" applyNumberFormat="0" applyFont="1" applyFill="0" applyBorder="1" applyAlignment="1" applyProtection="0">
      <alignment vertical="top" wrapText="1"/>
    </xf>
    <xf numFmtId="0" fontId="0" borderId="112" applyNumberFormat="0" applyFont="1" applyFill="0" applyBorder="1" applyAlignment="1" applyProtection="0">
      <alignment vertical="top" wrapText="1"/>
    </xf>
    <xf numFmtId="0" fontId="0" borderId="113" applyNumberFormat="0" applyFont="1" applyFill="0" applyBorder="1" applyAlignment="1" applyProtection="0">
      <alignment vertical="top" wrapText="1"/>
    </xf>
    <xf numFmtId="0" fontId="63" borderId="114" applyNumberFormat="0" applyFont="1" applyFill="0" applyBorder="1" applyAlignment="1" applyProtection="0">
      <alignment horizontal="center" vertical="center" wrapText="1"/>
    </xf>
    <xf numFmtId="49" fontId="63" fillId="4" borderId="97" applyNumberFormat="1" applyFont="1" applyFill="1" applyBorder="1" applyAlignment="1" applyProtection="0">
      <alignment horizontal="center" vertical="center" wrapText="1"/>
    </xf>
    <xf numFmtId="49" fontId="63" borderId="115" applyNumberFormat="1" applyFont="1" applyFill="0" applyBorder="1" applyAlignment="1" applyProtection="0">
      <alignment horizontal="center" vertical="center" wrapText="1"/>
    </xf>
    <xf numFmtId="0" fontId="0" borderId="115" applyNumberFormat="0" applyFont="1" applyFill="0" applyBorder="1" applyAlignment="1" applyProtection="0">
      <alignment vertical="top" wrapText="1"/>
    </xf>
    <xf numFmtId="0" fontId="0" borderId="34" applyNumberFormat="0" applyFont="1" applyFill="0" applyBorder="1" applyAlignment="1" applyProtection="0">
      <alignment vertical="top" wrapText="1"/>
    </xf>
    <xf numFmtId="0" fontId="0" borderId="116" applyNumberFormat="0" applyFont="1" applyFill="0" applyBorder="1" applyAlignment="1" applyProtection="0">
      <alignment vertical="top" wrapText="1"/>
    </xf>
    <xf numFmtId="0" fontId="63" borderId="117" applyNumberFormat="0" applyFont="1" applyFill="0" applyBorder="1" applyAlignment="1" applyProtection="0">
      <alignment horizontal="center" vertical="center" wrapText="1"/>
    </xf>
    <xf numFmtId="0" fontId="0" applyNumberFormat="1" applyFont="1" applyFill="0" applyBorder="0" applyAlignment="1" applyProtection="0">
      <alignment vertical="top" wrapText="1"/>
    </xf>
    <xf numFmtId="0" fontId="81" applyNumberFormat="0" applyFont="1" applyFill="0" applyBorder="0" applyAlignment="1" applyProtection="0">
      <alignment horizontal="center" vertical="center"/>
    </xf>
    <xf numFmtId="0" fontId="7" fillId="5" borderId="118" applyNumberFormat="0" applyFont="1" applyFill="1" applyBorder="1" applyAlignment="1" applyProtection="0">
      <alignment vertical="top" wrapText="1"/>
    </xf>
    <xf numFmtId="49" fontId="75" borderId="118" applyNumberFormat="1" applyFont="1" applyFill="0" applyBorder="1" applyAlignment="1" applyProtection="0">
      <alignment horizontal="center" vertical="center" wrapText="1"/>
    </xf>
    <xf numFmtId="0" fontId="22" fillId="6" borderId="119" applyNumberFormat="1" applyFont="1" applyFill="1" applyBorder="1" applyAlignment="1" applyProtection="0">
      <alignment horizontal="center" vertical="center" wrapText="1"/>
    </xf>
    <xf numFmtId="0" fontId="19" borderId="120" applyNumberFormat="1" applyFont="1" applyFill="0" applyBorder="1" applyAlignment="1" applyProtection="0">
      <alignment horizontal="center" vertical="center" wrapText="1"/>
    </xf>
    <xf numFmtId="0" fontId="19" borderId="121" applyNumberFormat="1" applyFont="1" applyFill="0" applyBorder="1" applyAlignment="1" applyProtection="0">
      <alignment horizontal="center" vertical="center" wrapText="1"/>
    </xf>
    <xf numFmtId="11" fontId="19" borderId="121" applyNumberFormat="1" applyFont="1" applyFill="0" applyBorder="1" applyAlignment="1" applyProtection="0">
      <alignment horizontal="center" vertical="center" wrapText="1"/>
    </xf>
    <xf numFmtId="0" fontId="19" borderId="121" applyNumberFormat="0" applyFont="1" applyFill="0" applyBorder="1" applyAlignment="1" applyProtection="0">
      <alignment horizontal="center" vertical="center" wrapText="1"/>
    </xf>
    <xf numFmtId="0" fontId="22" fillId="6" borderId="9" applyNumberFormat="1" applyFont="1" applyFill="1" applyBorder="1" applyAlignment="1" applyProtection="0">
      <alignment horizontal="center" vertical="center" wrapText="1"/>
    </xf>
    <xf numFmtId="0" fontId="19" borderId="15" applyNumberFormat="1" applyFont="1" applyFill="0" applyBorder="1" applyAlignment="1" applyProtection="0">
      <alignment horizontal="center" vertical="center" wrapText="1"/>
    </xf>
    <xf numFmtId="0" fontId="19" borderId="15" applyNumberFormat="0" applyFont="1" applyFill="0" applyBorder="1" applyAlignment="1" applyProtection="0">
      <alignment horizontal="center" vertical="center" wrapText="1"/>
    </xf>
    <xf numFmtId="0" fontId="0" applyNumberFormat="1" applyFont="1" applyFill="0" applyBorder="0" applyAlignment="1" applyProtection="0">
      <alignment vertical="top" wrapText="1"/>
    </xf>
    <xf numFmtId="49" fontId="83" borderId="2" applyNumberFormat="1" applyFont="1" applyFill="0" applyBorder="1" applyAlignment="1" applyProtection="0">
      <alignment horizontal="center" vertical="top" wrapText="1"/>
    </xf>
    <xf numFmtId="0" fontId="83" borderId="2" applyNumberFormat="0" applyFont="1" applyFill="0" applyBorder="1" applyAlignment="1" applyProtection="0">
      <alignment horizontal="center" vertical="top" wrapText="1"/>
    </xf>
    <xf numFmtId="0" fontId="8" borderId="2" applyNumberFormat="0" applyFont="1" applyFill="0" applyBorder="1" applyAlignment="1" applyProtection="0">
      <alignment vertical="top" wrapText="1"/>
    </xf>
    <xf numFmtId="49" fontId="13" fillId="7" borderId="2" applyNumberFormat="1" applyFont="1" applyFill="1" applyBorder="1" applyAlignment="1" applyProtection="0">
      <alignment horizontal="center" vertical="center" wrapText="1"/>
    </xf>
    <xf numFmtId="0" fontId="42" fillId="4" borderId="2" applyNumberFormat="1" applyFont="1" applyFill="1" applyBorder="1" applyAlignment="1" applyProtection="0">
      <alignment horizontal="center" vertical="center"/>
    </xf>
    <xf numFmtId="0" fontId="42" fillId="4" borderId="2" applyNumberFormat="0" applyFont="1" applyFill="1" applyBorder="1" applyAlignment="1" applyProtection="0">
      <alignment horizontal="center" vertical="center"/>
    </xf>
    <xf numFmtId="49" fontId="12" fillId="6" borderId="2" applyNumberFormat="1" applyFont="1" applyFill="1" applyBorder="1" applyAlignment="1" applyProtection="0">
      <alignment horizontal="center" vertical="center" wrapText="1"/>
    </xf>
    <xf numFmtId="61" fontId="75" borderId="2" applyNumberFormat="1" applyFont="1" applyFill="0" applyBorder="1" applyAlignment="1" applyProtection="0">
      <alignment horizontal="center" vertical="center"/>
    </xf>
    <xf numFmtId="49" fontId="75" borderId="2" applyNumberFormat="1" applyFont="1" applyFill="0" applyBorder="1" applyAlignment="1" applyProtection="0">
      <alignment horizontal="center" vertical="center"/>
    </xf>
    <xf numFmtId="0" fontId="12" fillId="6" borderId="24" applyNumberFormat="0" applyFont="1" applyFill="1" applyBorder="1" applyAlignment="1" applyProtection="0">
      <alignment horizontal="center" vertical="top" wrapText="1"/>
    </xf>
    <xf numFmtId="0" fontId="19" borderId="24" applyNumberFormat="0" applyFont="1" applyFill="0" applyBorder="1" applyAlignment="1" applyProtection="0">
      <alignment horizontal="center" vertical="center" wrapText="1"/>
    </xf>
    <xf numFmtId="0" fontId="0" borderId="24" applyNumberFormat="0" applyFont="1" applyFill="0" applyBorder="1" applyAlignment="1" applyProtection="0">
      <alignment vertical="top" wrapText="1"/>
    </xf>
    <xf numFmtId="49" fontId="17" fillId="6" borderId="122" applyNumberFormat="1" applyFont="1" applyFill="1" applyBorder="1" applyAlignment="1" applyProtection="0">
      <alignment horizontal="center" vertical="center" wrapText="1"/>
    </xf>
    <xf numFmtId="2" fontId="22" borderId="122" applyNumberFormat="1" applyFont="1" applyFill="0" applyBorder="1" applyAlignment="1" applyProtection="0">
      <alignment horizontal="center" vertical="center" wrapText="1"/>
    </xf>
    <xf numFmtId="49" fontId="17" fillId="6" borderId="123" applyNumberFormat="1" applyFont="1" applyFill="1" applyBorder="1" applyAlignment="1" applyProtection="0">
      <alignment horizontal="center" vertical="center" wrapText="1"/>
    </xf>
    <xf numFmtId="2" fontId="19" borderId="124" applyNumberFormat="1" applyFont="1" applyFill="0" applyBorder="1" applyAlignment="1" applyProtection="0">
      <alignment horizontal="center" vertical="center" wrapText="1"/>
    </xf>
    <xf numFmtId="2" fontId="19" borderId="125" applyNumberFormat="1" applyFont="1" applyFill="0" applyBorder="1" applyAlignment="1" applyProtection="0">
      <alignment horizontal="center" vertical="center" wrapText="1"/>
    </xf>
    <xf numFmtId="2" fontId="19" borderId="126" applyNumberFormat="1" applyFont="1" applyFill="0" applyBorder="1" applyAlignment="1" applyProtection="0">
      <alignment horizontal="center" vertical="center" wrapText="1"/>
    </xf>
    <xf numFmtId="49" fontId="34" borderId="30" applyNumberFormat="1" applyFont="1" applyFill="0" applyBorder="1" applyAlignment="1" applyProtection="0">
      <alignment horizontal="center" vertical="center" wrapText="1"/>
    </xf>
    <xf numFmtId="62" fontId="19" borderId="30" applyNumberFormat="1" applyFont="1" applyFill="0" applyBorder="1" applyAlignment="1" applyProtection="0">
      <alignment horizontal="center" vertical="center" wrapText="1"/>
    </xf>
    <xf numFmtId="49" fontId="34" borderId="2" applyNumberFormat="1" applyFont="1" applyFill="0" applyBorder="1" applyAlignment="1" applyProtection="0">
      <alignment horizontal="center" vertical="center" wrapText="1"/>
    </xf>
    <xf numFmtId="62" fontId="19" borderId="2" applyNumberFormat="1" applyFont="1" applyFill="0" applyBorder="1" applyAlignment="1" applyProtection="0">
      <alignment horizontal="center" vertical="center" wrapText="1"/>
    </xf>
    <xf numFmtId="2" fontId="19" borderId="2" applyNumberFormat="1" applyFont="1" applyFill="0" applyBorder="1" applyAlignment="1" applyProtection="0">
      <alignment horizontal="center" vertical="center" wrapText="1"/>
    </xf>
    <xf numFmtId="49" fontId="17" borderId="2" applyNumberFormat="1" applyFont="1" applyFill="0" applyBorder="1" applyAlignment="1" applyProtection="0">
      <alignment horizontal="center" vertical="center"/>
    </xf>
    <xf numFmtId="49" fontId="12" borderId="2" applyNumberFormat="1" applyFont="1" applyFill="0" applyBorder="1" applyAlignment="1" applyProtection="0">
      <alignment horizontal="center" vertical="center"/>
    </xf>
    <xf numFmtId="49" fontId="0" borderId="2" applyNumberFormat="1" applyFont="1" applyFill="0" applyBorder="1" applyAlignment="1" applyProtection="0">
      <alignment vertical="center"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2f37bd"/>
      <rgbColor rgb="ffd5d5d5"/>
      <rgbColor rgb="ffa5a5a5"/>
      <rgbColor rgb="ffbdc0bf"/>
      <rgbColor rgb="ff872211"/>
      <rgbColor rgb="ff006b65"/>
      <rgbColor rgb="ff3f3f3f"/>
      <rgbColor rgb="ff201d83"/>
      <rgbColor rgb="ff6369cd"/>
      <rgbColor rgb="ffdbdbdb"/>
      <rgbColor rgb="ffb6b9e7"/>
      <rgbColor rgb="ffc8c8c8"/>
      <rgbColor rgb="ff448d4a"/>
      <rgbColor rgb="ff919191"/>
      <rgbColor rgb="ff5e5e5e"/>
      <rgbColor rgb="ff868686"/>
      <rgbColor rgb="fff7f7f6"/>
      <rgbColor rgb="ffadadad"/>
      <rgbColor rgb="ffaeaeae"/>
      <rgbColor rgb="fff0f0f0"/>
      <rgbColor rgb="ffeaeaea"/>
      <rgbColor rgb="ff7f7f7f"/>
      <rgbColor rgb="fffefffe"/>
      <rgbColor rgb="ff33b4ff"/>
      <rgbColor rgb="ff71ff3f"/>
      <rgbColor rgb="ffc4c4c4"/>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s>

</file>

<file path=xl/charts/chart1.xml><?xml version="1.0" encoding="utf-8"?>
<c:chartSpace xmlns:c="http://schemas.openxmlformats.org/drawingml/2006/chart" xmlns:a="http://schemas.openxmlformats.org/drawingml/2006/main" xmlns:r="http://schemas.openxmlformats.org/officeDocument/2006/relationships">
  <c:date1904 val="0"/>
  <c:roundedCorners val="0"/>
  <c:chart>
    <c:title>
      <c:tx>
        <c:rich>
          <a:bodyPr rot="0"/>
          <a:lstStyle/>
          <a:p>
            <a:pPr>
              <a:defRPr b="1" i="1" strike="noStrike" sz="1800" u="none">
                <a:solidFill>
                  <a:srgbClr val="2F37BD"/>
                </a:solidFill>
                <a:latin typeface="Arial"/>
              </a:defRPr>
            </a:pPr>
            <a:r>
              <a:rPr b="1" i="1" strike="noStrike" sz="1800" u="none">
                <a:solidFill>
                  <a:srgbClr val="2F37BD"/>
                </a:solidFill>
                <a:latin typeface="Arial"/>
              </a:rPr>
              <a:t>Graph 1: ‘Receiving’ battery voltage vs Energy supplied</a:t>
            </a:r>
          </a:p>
        </c:rich>
      </c:tx>
      <c:layout>
        <c:manualLayout>
          <c:xMode val="edge"/>
          <c:yMode val="edge"/>
          <c:x val="0.303688"/>
          <c:y val="0"/>
          <c:w val="0.392625"/>
          <c:h val="0.052804"/>
        </c:manualLayout>
      </c:layout>
      <c:overlay val="1"/>
      <c:spPr>
        <a:noFill/>
        <a:effectLst/>
      </c:spPr>
    </c:title>
    <c:autoTitleDeleted val="1"/>
    <c:plotArea>
      <c:layout>
        <c:manualLayout>
          <c:layoutTarget val="inner"/>
          <c:xMode val="edge"/>
          <c:yMode val="edge"/>
          <c:x val="0.0517239"/>
          <c:y val="0.052804"/>
          <c:w val="0.937569"/>
          <c:h val="0.865886"/>
        </c:manualLayout>
      </c:layout>
      <c:scatterChart>
        <c:scatterStyle val="lineMarker"/>
        <c:varyColors val="0"/>
        <c:ser>
          <c:idx val="0"/>
          <c:order val="0"/>
          <c:tx>
            <c:strRef>
              <c:f>'Sheet 1 - Interpolation_Extrapo'!$A$3</c:f>
              <c:strCache>
                <c:ptCount val="1"/>
                <c:pt idx="0">
                  <c:v>E(Supplied) kJ</c:v>
                </c:pt>
              </c:strCache>
            </c:strRef>
          </c:tx>
          <c:spPr>
            <a:noFill/>
            <a:ln w="38100" cap="flat">
              <a:noFill/>
              <a:prstDash val="solid"/>
              <a:miter lim="400000"/>
            </a:ln>
            <a:effectLst/>
          </c:spPr>
          <c:marker>
            <c:symbol val="plus"/>
            <c:size val="12"/>
            <c:spPr>
              <a:solidFill>
                <a:schemeClr val="accent1"/>
              </a:solidFill>
              <a:ln w="38100" cap="flat">
                <a:solidFill>
                  <a:schemeClr val="accent1"/>
                </a:solidFill>
                <a:prstDash val="solid"/>
                <a:miter lim="400000"/>
              </a:ln>
              <a:effectLst/>
            </c:spPr>
          </c:marker>
          <c:dLbls>
            <c:numFmt formatCode="#,##0" sourceLinked="1"/>
            <c:txPr>
              <a:bodyPr/>
              <a:lstStyle/>
              <a:p>
                <a:pPr>
                  <a:defRPr b="0" i="0" strike="noStrike" sz="1200" u="none">
                    <a:solidFill>
                      <a:srgbClr val="000000"/>
                    </a:solidFill>
                    <a:latin typeface="Arial"/>
                  </a:defRPr>
                </a:pPr>
              </a:p>
            </c:txPr>
            <c:dLblPos val="b"/>
            <c:showLegendKey val="0"/>
            <c:showVal val="0"/>
            <c:showCatName val="0"/>
            <c:showSerName val="0"/>
            <c:showPercent val="0"/>
            <c:showBubbleSize val="0"/>
            <c:showLeaderLines val="0"/>
          </c:dLbls>
          <c:trendline>
            <c:spPr>
              <a:noFill/>
              <a:ln w="25400" cap="flat">
                <a:solidFill>
                  <a:srgbClr val="33B4FF"/>
                </a:solidFill>
                <a:prstDash val="solid"/>
                <a:miter lim="400000"/>
              </a:ln>
              <a:effectLst>
                <a:outerShdw sx="100000" sy="100000" kx="0" ky="0" algn="tl" rotWithShape="1" blurRad="12700" dist="25400" dir="7320000">
                  <a:srgbClr val="000000">
                    <a:alpha val="25000"/>
                  </a:srgbClr>
                </a:outerShdw>
              </a:effectLst>
            </c:spPr>
            <c:trendlineType val="linear"/>
            <c:forward val="0"/>
            <c:backward val="0"/>
            <c:dispRSqr val="0"/>
            <c:dispEq val="0"/>
          </c:trendline>
          <c:xVal>
            <c:numRef>
              <c:f>'Sheet 1 - Interpolation_Extrapo'!$A$4:$A$6</c:f>
              <c:numCache>
                <c:ptCount val="2"/>
                <c:pt idx="0">
                  <c:v>0.000000</c:v>
                </c:pt>
                <c:pt idx="1">
                  <c:v>4.880000</c:v>
                </c:pt>
              </c:numCache>
            </c:numRef>
          </c:xVal>
          <c:yVal>
            <c:numRef>
              <c:f>'Sheet 1 - Interpolation_Extrapo'!$B$4:$B$6</c:f>
              <c:numCache>
                <c:ptCount val="2"/>
                <c:pt idx="0">
                  <c:v>13.160000</c:v>
                </c:pt>
                <c:pt idx="1">
                  <c:v>13.260000</c:v>
                </c:pt>
              </c:numCache>
            </c:numRef>
          </c:yVal>
          <c:smooth val="0"/>
        </c:ser>
        <c:ser>
          <c:idx val="1"/>
          <c:order val="1"/>
          <c:tx>
            <c:strRef>
              <c:f>'Sheet 1 - Interpolation_Extrapo'!$C$3</c:f>
              <c:strCache>
                <c:ptCount val="1"/>
                <c:pt idx="0">
                  <c:v>E(Supplied) kJ</c:v>
                </c:pt>
              </c:strCache>
            </c:strRef>
          </c:tx>
          <c:spPr>
            <a:noFill/>
            <a:ln w="38100" cap="flat">
              <a:noFill/>
              <a:prstDash val="solid"/>
              <a:miter lim="400000"/>
            </a:ln>
            <a:effectLst/>
          </c:spPr>
          <c:marker>
            <c:symbol val="plus"/>
            <c:size val="12"/>
            <c:spPr>
              <a:solidFill>
                <a:schemeClr val="accent3"/>
              </a:solidFill>
              <a:ln w="38100" cap="flat">
                <a:solidFill>
                  <a:schemeClr val="accent3"/>
                </a:solidFill>
                <a:prstDash val="solid"/>
                <a:miter lim="400000"/>
              </a:ln>
              <a:effectLst/>
            </c:spPr>
          </c:marker>
          <c:dLbls>
            <c:numFmt formatCode="#,##0" sourceLinked="1"/>
            <c:txPr>
              <a:bodyPr/>
              <a:lstStyle/>
              <a:p>
                <a:pPr>
                  <a:defRPr b="0" i="0" strike="noStrike" sz="1200" u="none">
                    <a:solidFill>
                      <a:srgbClr val="000000"/>
                    </a:solidFill>
                    <a:latin typeface="Arial"/>
                  </a:defRPr>
                </a:pPr>
              </a:p>
            </c:txPr>
            <c:dLblPos val="b"/>
            <c:showLegendKey val="0"/>
            <c:showVal val="0"/>
            <c:showCatName val="0"/>
            <c:showSerName val="0"/>
            <c:showPercent val="0"/>
            <c:showBubbleSize val="0"/>
            <c:showLeaderLines val="0"/>
          </c:dLbls>
          <c:trendline>
            <c:spPr>
              <a:noFill/>
              <a:ln w="25400" cap="flat">
                <a:solidFill>
                  <a:srgbClr val="72FF40"/>
                </a:solidFill>
                <a:prstDash val="solid"/>
                <a:miter lim="400000"/>
              </a:ln>
              <a:effectLst>
                <a:outerShdw sx="100000" sy="100000" kx="0" ky="0" algn="tl" rotWithShape="1" blurRad="12700" dist="25400" dir="7320000">
                  <a:srgbClr val="000000">
                    <a:alpha val="25000"/>
                  </a:srgbClr>
                </a:outerShdw>
              </a:effectLst>
            </c:spPr>
            <c:trendlineType val="linear"/>
            <c:forward val="0"/>
            <c:backward val="0"/>
            <c:dispRSqr val="0"/>
            <c:dispEq val="0"/>
          </c:trendline>
          <c:xVal>
            <c:numRef>
              <c:f>'Sheet 1 - Interpolation_Extrapo'!$C$4:$C$6</c:f>
              <c:numCache>
                <c:ptCount val="0"/>
              </c:numCache>
            </c:numRef>
          </c:xVal>
          <c:yVal>
            <c:numRef>
              <c:f>'Sheet 1 - Interpolation_Extrapo'!$D$4:$D$6</c:f>
              <c:numCache>
                <c:ptCount val="0"/>
              </c:numCache>
            </c:numRef>
          </c:yVal>
          <c:smooth val="0"/>
        </c:ser>
        <c:ser>
          <c:idx val="2"/>
          <c:order val="2"/>
          <c:tx>
            <c:strRef>
              <c:f>'Sheet 1 - Interpolation_Extrapo'!$E$3</c:f>
              <c:strCache>
                <c:ptCount val="1"/>
                <c:pt idx="0">
                  <c:v>E(Supplied) kJ</c:v>
                </c:pt>
              </c:strCache>
            </c:strRef>
          </c:tx>
          <c:spPr>
            <a:noFill/>
            <a:ln w="38100" cap="flat">
              <a:noFill/>
              <a:prstDash val="solid"/>
              <a:miter lim="400000"/>
            </a:ln>
            <a:effectLst/>
          </c:spPr>
          <c:marker>
            <c:symbol val="plus"/>
            <c:size val="12"/>
            <c:spPr>
              <a:solidFill>
                <a:srgbClr val="929292"/>
              </a:solidFill>
              <a:ln w="38100" cap="flat">
                <a:solidFill>
                  <a:srgbClr val="929292"/>
                </a:solidFill>
                <a:prstDash val="solid"/>
                <a:miter lim="400000"/>
              </a:ln>
              <a:effectLst/>
            </c:spPr>
          </c:marker>
          <c:dLbls>
            <c:numFmt formatCode="#,##0" sourceLinked="1"/>
            <c:txPr>
              <a:bodyPr/>
              <a:lstStyle/>
              <a:p>
                <a:pPr>
                  <a:defRPr b="0" i="0" strike="noStrike" sz="1200" u="none">
                    <a:solidFill>
                      <a:srgbClr val="000000"/>
                    </a:solidFill>
                    <a:latin typeface="Arial"/>
                  </a:defRPr>
                </a:pPr>
              </a:p>
            </c:txPr>
            <c:dLblPos val="b"/>
            <c:showLegendKey val="0"/>
            <c:showVal val="0"/>
            <c:showCatName val="0"/>
            <c:showSerName val="0"/>
            <c:showPercent val="0"/>
            <c:showBubbleSize val="0"/>
            <c:showLeaderLines val="0"/>
          </c:dLbls>
          <c:trendline>
            <c:spPr>
              <a:noFill/>
              <a:ln w="25400" cap="flat">
                <a:solidFill>
                  <a:srgbClr val="C5C5C5"/>
                </a:solidFill>
                <a:prstDash val="solid"/>
                <a:miter lim="400000"/>
              </a:ln>
              <a:effectLst>
                <a:outerShdw sx="100000" sy="100000" kx="0" ky="0" algn="tl" rotWithShape="1" blurRad="12700" dist="25400" dir="7320000">
                  <a:srgbClr val="000000">
                    <a:alpha val="25000"/>
                  </a:srgbClr>
                </a:outerShdw>
              </a:effectLst>
            </c:spPr>
            <c:trendlineType val="linear"/>
            <c:forward val="0"/>
            <c:backward val="0"/>
            <c:dispRSqr val="0"/>
            <c:dispEq val="0"/>
          </c:trendline>
          <c:xVal>
            <c:numRef>
              <c:f>'Sheet 1 - Interpolation_Extrapo'!$E$4:$E$6</c:f>
              <c:numCache>
                <c:ptCount val="0"/>
              </c:numCache>
            </c:numRef>
          </c:xVal>
          <c:yVal>
            <c:numRef>
              <c:f>'Sheet 1 - Interpolation_Extrapo'!$F$4:$F$6</c:f>
              <c:numCache>
                <c:ptCount val="0"/>
              </c:numCache>
            </c:numRef>
          </c:yVal>
          <c:smooth val="0"/>
        </c:ser>
        <c:axId val="2094734552"/>
        <c:axId val="2094734553"/>
      </c:scatterChart>
      <c:valAx>
        <c:axId val="2094734552"/>
        <c:scaling>
          <c:orientation val="minMax"/>
          <c:max val="40"/>
        </c:scaling>
        <c:delete val="0"/>
        <c:axPos val="b"/>
        <c:majorGridlines>
          <c:spPr>
            <a:ln w="9525" cap="flat">
              <a:solidFill>
                <a:srgbClr val="000000"/>
              </a:solidFill>
              <a:prstDash val="solid"/>
              <a:miter lim="400000"/>
            </a:ln>
          </c:spPr>
        </c:majorGridlines>
        <c:minorGridlines>
          <c:spPr>
            <a:ln w="6350" cap="flat">
              <a:solidFill>
                <a:srgbClr val="929292"/>
              </a:solidFill>
              <a:prstDash val="solid"/>
              <a:miter lim="400000"/>
            </a:ln>
          </c:spPr>
        </c:minorGridlines>
        <c:title>
          <c:tx>
            <c:rich>
              <a:bodyPr rot="0"/>
              <a:lstStyle/>
              <a:p>
                <a:pPr>
                  <a:defRPr b="1" i="1" strike="noStrike" sz="1800" u="none">
                    <a:solidFill>
                      <a:srgbClr val="882312"/>
                    </a:solidFill>
                    <a:latin typeface="Arial"/>
                  </a:defRPr>
                </a:pPr>
                <a:r>
                  <a:rPr b="1" i="1" strike="noStrike" sz="1800" u="none">
                    <a:solidFill>
                      <a:srgbClr val="882312"/>
                    </a:solidFill>
                    <a:latin typeface="Arial"/>
                  </a:rPr>
                  <a:t>Energy Supplied (kJ)</a:t>
                </a:r>
              </a:p>
            </c:rich>
          </c:tx>
          <c:layout/>
          <c:overlay val="1"/>
        </c:title>
        <c:numFmt formatCode="General" sourceLinked="1"/>
        <c:majorTickMark val="none"/>
        <c:minorTickMark val="none"/>
        <c:tickLblPos val="nextTo"/>
        <c:spPr>
          <a:ln w="12700" cap="flat">
            <a:solidFill>
              <a:srgbClr val="000000"/>
            </a:solidFill>
            <a:prstDash val="solid"/>
            <a:miter lim="400000"/>
          </a:ln>
        </c:spPr>
        <c:txPr>
          <a:bodyPr rot="0"/>
          <a:lstStyle/>
          <a:p>
            <a:pPr>
              <a:defRPr b="0" i="0" strike="noStrike" sz="1000" u="none">
                <a:solidFill>
                  <a:srgbClr val="000000"/>
                </a:solidFill>
                <a:latin typeface="Arial"/>
              </a:defRPr>
            </a:pPr>
          </a:p>
        </c:txPr>
        <c:crossAx val="2094734553"/>
        <c:crosses val="autoZero"/>
        <c:crossBetween val="between"/>
        <c:majorUnit val="10"/>
        <c:minorUnit val="0.555556"/>
      </c:valAx>
      <c:valAx>
        <c:axId val="2094734553"/>
        <c:scaling>
          <c:orientation val="minMax"/>
          <c:max val="13.4"/>
          <c:min val="13.1"/>
        </c:scaling>
        <c:delete val="0"/>
        <c:axPos val="l"/>
        <c:majorGridlines>
          <c:spPr>
            <a:ln w="9525" cap="flat">
              <a:solidFill>
                <a:srgbClr val="000000"/>
              </a:solidFill>
              <a:prstDash val="solid"/>
              <a:miter lim="400000"/>
            </a:ln>
          </c:spPr>
        </c:majorGridlines>
        <c:minorGridlines>
          <c:spPr>
            <a:ln w="6350" cap="flat">
              <a:solidFill>
                <a:srgbClr val="929292"/>
              </a:solidFill>
              <a:prstDash val="solid"/>
              <a:miter lim="400000"/>
            </a:ln>
          </c:spPr>
        </c:minorGridlines>
        <c:title>
          <c:tx>
            <c:rich>
              <a:bodyPr rot="-5400000"/>
              <a:lstStyle/>
              <a:p>
                <a:pPr>
                  <a:defRPr b="1" i="1" strike="noStrike" sz="1800" u="none">
                    <a:solidFill>
                      <a:srgbClr val="882312"/>
                    </a:solidFill>
                    <a:latin typeface="Arial"/>
                  </a:defRPr>
                </a:pPr>
                <a:r>
                  <a:rPr b="1" i="1" strike="noStrike" sz="1800" u="none">
                    <a:solidFill>
                      <a:srgbClr val="882312"/>
                    </a:solidFill>
                    <a:latin typeface="Arial"/>
                  </a:rPr>
                  <a:t>Receiving Batt Voltage (V)</a:t>
                </a:r>
              </a:p>
            </c:rich>
          </c:tx>
          <c:layout/>
          <c:overlay val="1"/>
        </c:title>
        <c:numFmt formatCode="General" sourceLinked="1"/>
        <c:majorTickMark val="none"/>
        <c:minorTickMark val="none"/>
        <c:tickLblPos val="nextTo"/>
        <c:spPr>
          <a:ln w="12700" cap="flat">
            <a:noFill/>
            <a:prstDash val="solid"/>
            <a:miter lim="400000"/>
          </a:ln>
        </c:spPr>
        <c:txPr>
          <a:bodyPr rot="0"/>
          <a:lstStyle/>
          <a:p>
            <a:pPr>
              <a:defRPr b="0" i="0" strike="noStrike" sz="1000" u="none">
                <a:solidFill>
                  <a:srgbClr val="000000"/>
                </a:solidFill>
                <a:latin typeface="Arial"/>
              </a:defRPr>
            </a:pPr>
          </a:p>
        </c:txPr>
        <c:crossAx val="2094734552"/>
        <c:crosses val="autoZero"/>
        <c:crossBetween val="between"/>
        <c:majorUnit val="0.05"/>
        <c:minorUnit val="0.00625"/>
      </c:valAx>
      <c:spPr>
        <a:noFill/>
        <a:ln w="12700" cap="flat">
          <a:solidFill>
            <a:srgbClr val="000000"/>
          </a:solidFill>
          <a:prstDash val="solid"/>
          <a:miter lim="400000"/>
        </a:ln>
        <a:effectLst/>
      </c:spPr>
    </c:plotArea>
    <c:plotVisOnly val="1"/>
    <c:dispBlanksAs val="gap"/>
  </c:chart>
  <c:spPr>
    <a:noFill/>
    <a:ln>
      <a:noFill/>
    </a:ln>
    <a:effectLst/>
  </c:spPr>
</c:chartSpace>
</file>

<file path=xl/charts/chart2.xml><?xml version="1.0" encoding="utf-8"?>
<c:chartSpace xmlns:c="http://schemas.openxmlformats.org/drawingml/2006/chart" xmlns:a="http://schemas.openxmlformats.org/drawingml/2006/main" xmlns:r="http://schemas.openxmlformats.org/officeDocument/2006/relationships">
  <c:date1904 val="0"/>
  <c:roundedCorners val="0"/>
  <c:chart>
    <c:title>
      <c:tx>
        <c:rich>
          <a:bodyPr rot="0"/>
          <a:lstStyle/>
          <a:p>
            <a:pPr>
              <a:defRPr b="1" i="1" strike="noStrike" sz="1800" u="none">
                <a:solidFill>
                  <a:srgbClr val="2F37BD"/>
                </a:solidFill>
                <a:latin typeface="Arial"/>
              </a:defRPr>
            </a:pPr>
            <a:r>
              <a:rPr b="1" i="1" strike="noStrike" sz="1800" u="none">
                <a:solidFill>
                  <a:srgbClr val="2F37BD"/>
                </a:solidFill>
                <a:latin typeface="Arial"/>
              </a:rPr>
              <a:t>Graph 2: ‘Receiving’ battery voltage (multiple batteries) vs Energy supplied</a:t>
            </a:r>
          </a:p>
        </c:rich>
      </c:tx>
      <c:layout>
        <c:manualLayout>
          <c:xMode val="edge"/>
          <c:yMode val="edge"/>
          <c:x val="0.233703"/>
          <c:y val="0"/>
          <c:w val="0.532595"/>
          <c:h val="0.0532444"/>
        </c:manualLayout>
      </c:layout>
      <c:overlay val="1"/>
      <c:spPr>
        <a:noFill/>
        <a:effectLst/>
      </c:spPr>
    </c:title>
    <c:autoTitleDeleted val="1"/>
    <c:plotArea>
      <c:layout>
        <c:manualLayout>
          <c:layoutTarget val="inner"/>
          <c:xMode val="edge"/>
          <c:yMode val="edge"/>
          <c:x val="0.0434141"/>
          <c:y val="0.0532444"/>
          <c:w val="0.943508"/>
          <c:h val="0.873212"/>
        </c:manualLayout>
      </c:layout>
      <c:scatterChart>
        <c:scatterStyle val="lineMarker"/>
        <c:varyColors val="0"/>
        <c:ser>
          <c:idx val="0"/>
          <c:order val="0"/>
          <c:tx>
            <c:strRef>
              <c:f/>
              <c:strCache/>
            </c:strRef>
          </c:tx>
          <c:spPr>
            <a:noFill/>
            <a:ln w="38100" cap="flat">
              <a:noFill/>
              <a:prstDash val="solid"/>
              <a:miter lim="400000"/>
            </a:ln>
            <a:effectLst/>
          </c:spPr>
          <c:marker>
            <c:symbol val="plus"/>
            <c:size val="12"/>
            <c:spPr>
              <a:solidFill>
                <a:schemeClr val="accent1"/>
              </a:solidFill>
              <a:ln w="38100" cap="flat">
                <a:solidFill>
                  <a:schemeClr val="accent1"/>
                </a:solidFill>
                <a:prstDash val="solid"/>
                <a:miter lim="400000"/>
              </a:ln>
              <a:effectLst/>
            </c:spPr>
          </c:marker>
          <c:dLbls>
            <c:numFmt formatCode="General" sourceLinked="1"/>
            <c:txPr>
              <a:bodyPr/>
              <a:lstStyle/>
              <a:p>
                <a:pPr>
                  <a:defRPr b="0" i="0" strike="noStrike" sz="1200" u="none">
                    <a:solidFill>
                      <a:srgbClr val="000000"/>
                    </a:solidFill>
                    <a:latin typeface="Arial"/>
                  </a:defRPr>
                </a:pPr>
              </a:p>
            </c:txPr>
            <c:dLblPos val="b"/>
            <c:showLegendKey val="0"/>
            <c:showVal val="0"/>
            <c:showCatName val="0"/>
            <c:showSerName val="0"/>
            <c:showPercent val="0"/>
            <c:showBubbleSize val="0"/>
            <c:showLeaderLines val="0"/>
          </c:dLbls>
          <c:trendline>
            <c:spPr>
              <a:noFill/>
              <a:ln w="25400" cap="flat">
                <a:solidFill>
                  <a:srgbClr val="33B4FF"/>
                </a:solidFill>
                <a:prstDash val="solid"/>
                <a:miter lim="400000"/>
              </a:ln>
              <a:effectLst>
                <a:outerShdw sx="100000" sy="100000" kx="0" ky="0" algn="tl" rotWithShape="1" blurRad="12700" dist="25400" dir="7320000">
                  <a:srgbClr val="000000">
                    <a:alpha val="25000"/>
                  </a:srgbClr>
                </a:outerShdw>
              </a:effectLst>
            </c:spPr>
            <c:trendlineType val="linear"/>
            <c:forward val="0"/>
            <c:backward val="0"/>
            <c:dispRSqr val="0"/>
            <c:dispEq val="0"/>
          </c:trendline>
          <c:xVal>
            <c:numRef>
              <c:f>'Sheet 1 - Interpolation_Extrap1'!$A$4:$A$5</c:f>
              <c:numCache>
                <c:ptCount val="2"/>
                <c:pt idx="0">
                  <c:v>0.000000</c:v>
                </c:pt>
                <c:pt idx="1">
                  <c:v>41.940000</c:v>
                </c:pt>
              </c:numCache>
            </c:numRef>
          </c:xVal>
          <c:yVal>
            <c:numRef>
              <c:f>'Sheet 1 - Interpolation_Extrap1'!$B$4:$B$5</c:f>
              <c:numCache>
                <c:ptCount val="2"/>
                <c:pt idx="0">
                  <c:v>26.440000</c:v>
                </c:pt>
                <c:pt idx="1">
                  <c:v>26.620000</c:v>
                </c:pt>
              </c:numCache>
            </c:numRef>
          </c:yVal>
          <c:smooth val="0"/>
        </c:ser>
        <c:axId val="2094734552"/>
        <c:axId val="2094734553"/>
      </c:scatterChart>
      <c:valAx>
        <c:axId val="2094734552"/>
        <c:scaling>
          <c:orientation val="minMax"/>
          <c:max val="120"/>
        </c:scaling>
        <c:delete val="0"/>
        <c:axPos val="b"/>
        <c:majorGridlines>
          <c:spPr>
            <a:ln w="9525" cap="flat">
              <a:solidFill>
                <a:srgbClr val="000000"/>
              </a:solidFill>
              <a:prstDash val="solid"/>
              <a:miter lim="400000"/>
            </a:ln>
          </c:spPr>
        </c:majorGridlines>
        <c:minorGridlines>
          <c:spPr>
            <a:ln w="6350" cap="flat">
              <a:solidFill>
                <a:srgbClr val="929292"/>
              </a:solidFill>
              <a:prstDash val="solid"/>
              <a:miter lim="400000"/>
            </a:ln>
          </c:spPr>
        </c:minorGridlines>
        <c:title>
          <c:tx>
            <c:rich>
              <a:bodyPr rot="0"/>
              <a:lstStyle/>
              <a:p>
                <a:pPr>
                  <a:defRPr b="1" i="1" strike="noStrike" sz="1400" u="none">
                    <a:solidFill>
                      <a:srgbClr val="882312"/>
                    </a:solidFill>
                    <a:latin typeface="Arial"/>
                  </a:defRPr>
                </a:pPr>
                <a:r>
                  <a:rPr b="1" i="1" strike="noStrike" sz="1400" u="none">
                    <a:solidFill>
                      <a:srgbClr val="882312"/>
                    </a:solidFill>
                    <a:latin typeface="Arial"/>
                  </a:rPr>
                  <a:t>Energy Supplied (kJ)</a:t>
                </a:r>
              </a:p>
            </c:rich>
          </c:tx>
          <c:layout/>
          <c:overlay val="1"/>
        </c:title>
        <c:numFmt formatCode="0.00" sourceLinked="1"/>
        <c:majorTickMark val="none"/>
        <c:minorTickMark val="none"/>
        <c:tickLblPos val="nextTo"/>
        <c:spPr>
          <a:ln w="12700" cap="flat">
            <a:solidFill>
              <a:srgbClr val="000000"/>
            </a:solidFill>
            <a:prstDash val="solid"/>
            <a:miter lim="400000"/>
          </a:ln>
        </c:spPr>
        <c:txPr>
          <a:bodyPr rot="0"/>
          <a:lstStyle/>
          <a:p>
            <a:pPr>
              <a:defRPr b="0" i="0" strike="noStrike" sz="1000" u="none">
                <a:solidFill>
                  <a:srgbClr val="000000"/>
                </a:solidFill>
                <a:latin typeface="Arial"/>
              </a:defRPr>
            </a:pPr>
          </a:p>
        </c:txPr>
        <c:crossAx val="2094734553"/>
        <c:crosses val="autoZero"/>
        <c:crossBetween val="between"/>
        <c:majorUnit val="10"/>
        <c:minorUnit val="1.25"/>
      </c:valAx>
      <c:valAx>
        <c:axId val="2094734553"/>
        <c:scaling>
          <c:orientation val="minMax"/>
          <c:max val="27"/>
          <c:min val="25.5"/>
        </c:scaling>
        <c:delete val="0"/>
        <c:axPos val="l"/>
        <c:majorGridlines>
          <c:spPr>
            <a:ln w="9525" cap="flat">
              <a:solidFill>
                <a:srgbClr val="000000"/>
              </a:solidFill>
              <a:prstDash val="solid"/>
              <a:miter lim="400000"/>
            </a:ln>
          </c:spPr>
        </c:majorGridlines>
        <c:minorGridlines>
          <c:spPr>
            <a:ln w="6350" cap="flat">
              <a:solidFill>
                <a:srgbClr val="929292"/>
              </a:solidFill>
              <a:prstDash val="solid"/>
              <a:miter lim="400000"/>
            </a:ln>
          </c:spPr>
        </c:minorGridlines>
        <c:title>
          <c:tx>
            <c:rich>
              <a:bodyPr rot="-5400000"/>
              <a:lstStyle/>
              <a:p>
                <a:pPr>
                  <a:defRPr b="1" i="1" strike="noStrike" sz="1400" u="none">
                    <a:solidFill>
                      <a:srgbClr val="882312"/>
                    </a:solidFill>
                    <a:latin typeface="Arial"/>
                  </a:defRPr>
                </a:pPr>
                <a:r>
                  <a:rPr b="1" i="1" strike="noStrike" sz="1400" u="none">
                    <a:solidFill>
                      <a:srgbClr val="882312"/>
                    </a:solidFill>
                    <a:latin typeface="Arial"/>
                  </a:rPr>
                  <a:t>Receiving Batt Voltage (V)</a:t>
                </a:r>
              </a:p>
            </c:rich>
          </c:tx>
          <c:layout/>
          <c:overlay val="1"/>
        </c:title>
        <c:numFmt formatCode="General" sourceLinked="1"/>
        <c:majorTickMark val="none"/>
        <c:minorTickMark val="none"/>
        <c:tickLblPos val="nextTo"/>
        <c:spPr>
          <a:ln w="12700" cap="flat">
            <a:noFill/>
            <a:prstDash val="solid"/>
            <a:miter lim="400000"/>
          </a:ln>
        </c:spPr>
        <c:txPr>
          <a:bodyPr rot="0"/>
          <a:lstStyle/>
          <a:p>
            <a:pPr>
              <a:defRPr b="0" i="0" strike="noStrike" sz="1000" u="none">
                <a:solidFill>
                  <a:srgbClr val="000000"/>
                </a:solidFill>
                <a:latin typeface="Arial"/>
              </a:defRPr>
            </a:pPr>
          </a:p>
        </c:txPr>
        <c:crossAx val="2094734552"/>
        <c:crosses val="autoZero"/>
        <c:crossBetween val="between"/>
        <c:majorUnit val="0.1"/>
        <c:minorUnit val="0.0125"/>
      </c:valAx>
      <c:spPr>
        <a:noFill/>
        <a:ln w="12700" cap="flat">
          <a:solidFill>
            <a:srgbClr val="000000"/>
          </a:solidFill>
          <a:prstDash val="solid"/>
          <a:miter lim="400000"/>
        </a:ln>
        <a:effectLst/>
      </c:spPr>
    </c:plotArea>
    <c:plotVisOnly val="1"/>
    <c:dispBlanksAs val="gap"/>
  </c:chart>
  <c:spPr>
    <a:noFill/>
    <a:ln>
      <a:noFill/>
    </a:ln>
    <a:effectLst/>
  </c:spPr>
</c:chartSpace>
</file>

<file path=xl/drawings/_rels/drawing1.xml.rels><?xml version="1.0" encoding="UTF-8"?>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568</xdr:row>
      <xdr:rowOff>136816</xdr:rowOff>
    </xdr:from>
    <xdr:to>
      <xdr:col>20</xdr:col>
      <xdr:colOff>193789</xdr:colOff>
      <xdr:row>614</xdr:row>
      <xdr:rowOff>18293</xdr:rowOff>
    </xdr:to>
    <xdr:graphicFrame>
      <xdr:nvGraphicFramePr>
        <xdr:cNvPr id="2" name="Scatter Chart"/>
        <xdr:cNvGraphicFramePr/>
      </xdr:nvGraphicFramePr>
      <xdr:xfrm>
        <a:off x="-350970" y="93913616"/>
        <a:ext cx="15433791" cy="7476078"/>
      </xdr:xfrm>
      <a:graphic xmlns:a="http://schemas.openxmlformats.org/drawingml/2006/main">
        <a:graphicData uri="http://schemas.openxmlformats.org/drawingml/2006/chart">
          <c:chart xmlns:c="http://schemas.openxmlformats.org/drawingml/2006/chart" r:id="rId1"/>
        </a:graphicData>
      </a:graphic>
    </xdr:graphicFrame>
    <xdr:clientData/>
  </xdr:twoCellAnchor>
  <xdr:twoCellAnchor>
    <xdr:from>
      <xdr:col>9</xdr:col>
      <xdr:colOff>343892</xdr:colOff>
      <xdr:row>0</xdr:row>
      <xdr:rowOff>0</xdr:rowOff>
    </xdr:from>
    <xdr:to>
      <xdr:col>15</xdr:col>
      <xdr:colOff>30212</xdr:colOff>
      <xdr:row>2</xdr:row>
      <xdr:rowOff>112998</xdr:rowOff>
    </xdr:to>
    <xdr:sp>
      <xdr:nvSpPr>
        <xdr:cNvPr id="3" name="DRAFT - NOT FOR DISTRIBUTION"/>
        <xdr:cNvSpPr txBox="1"/>
      </xdr:nvSpPr>
      <xdr:spPr>
        <a:xfrm>
          <a:off x="7201892" y="-410188"/>
          <a:ext cx="4258321" cy="443200"/>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none" lIns="50800" tIns="50800" rIns="50800" bIns="50800" numCol="1" anchor="t">
          <a:spAutoFit/>
        </a:bodyPr>
        <a:lstStyle/>
        <a:p>
          <a:pPr marL="0" marR="0" indent="0" algn="l" defTabSz="457200" latinLnBrk="0">
            <a:lnSpc>
              <a:spcPct val="100000"/>
            </a:lnSpc>
            <a:spcBef>
              <a:spcPts val="0"/>
            </a:spcBef>
            <a:spcAft>
              <a:spcPts val="0"/>
            </a:spcAft>
            <a:buClrTx/>
            <a:buSzTx/>
            <a:buFontTx/>
            <a:buNone/>
            <a:tabLst/>
            <a:defRPr b="1" baseline="0" cap="none" i="0" spc="0" strike="noStrike" sz="2000" u="none">
              <a:solidFill>
                <a:srgbClr val="D5D5D5"/>
              </a:solidFill>
              <a:uFillTx/>
              <a:latin typeface="Arial"/>
              <a:ea typeface="Arial"/>
              <a:cs typeface="Arial"/>
              <a:sym typeface="Arial"/>
            </a:defRPr>
          </a:pPr>
          <a:r>
            <a:rPr b="1" baseline="0" cap="none" i="0" spc="0" strike="noStrike" sz="2000" u="none">
              <a:solidFill>
                <a:srgbClr val="D5D5D5"/>
              </a:solidFill>
              <a:uFillTx/>
              <a:latin typeface="Arial"/>
              <a:ea typeface="Arial"/>
              <a:cs typeface="Arial"/>
              <a:sym typeface="Arial"/>
            </a:rPr>
            <a:t>DRAFT - NOT FOR DISTRIBUTION</a:t>
          </a:r>
        </a:p>
      </xdr:txBody>
    </xdr:sp>
    <xdr:clientData/>
  </xdr:twoCellAnchor>
  <xdr:twoCellAnchor>
    <xdr:from>
      <xdr:col>3</xdr:col>
      <xdr:colOff>221291</xdr:colOff>
      <xdr:row>578</xdr:row>
      <xdr:rowOff>25520</xdr:rowOff>
    </xdr:from>
    <xdr:to>
      <xdr:col>8</xdr:col>
      <xdr:colOff>548907</xdr:colOff>
      <xdr:row>603</xdr:row>
      <xdr:rowOff>35635</xdr:rowOff>
    </xdr:to>
    <xdr:sp>
      <xdr:nvSpPr>
        <xdr:cNvPr id="4" name="Line"/>
        <xdr:cNvSpPr/>
      </xdr:nvSpPr>
      <xdr:spPr>
        <a:xfrm flipV="1">
          <a:off x="2507291" y="95453320"/>
          <a:ext cx="4137617" cy="4137616"/>
        </a:xfrm>
        <a:prstGeom prst="line">
          <a:avLst/>
        </a:prstGeom>
        <a:noFill/>
        <a:ln w="12700" cap="flat">
          <a:solidFill>
            <a:srgbClr val="000000"/>
          </a:solidFill>
          <a:prstDash val="solid"/>
          <a:miter lim="400000"/>
        </a:ln>
        <a:effectLst/>
      </xdr:spPr>
      <xdr:txBody>
        <a:bodyPr/>
        <a:lstStyle/>
        <a:p>
          <a:pPr/>
        </a:p>
      </xdr:txBody>
    </xdr:sp>
    <xdr:clientData/>
  </xdr:twoCellAnchor>
  <xdr:twoCellAnchor>
    <xdr:from>
      <xdr:col>1</xdr:col>
      <xdr:colOff>732512</xdr:colOff>
      <xdr:row>576</xdr:row>
      <xdr:rowOff>51145</xdr:rowOff>
    </xdr:from>
    <xdr:to>
      <xdr:col>1</xdr:col>
      <xdr:colOff>732512</xdr:colOff>
      <xdr:row>610</xdr:row>
      <xdr:rowOff>156370</xdr:rowOff>
    </xdr:to>
    <xdr:sp>
      <xdr:nvSpPr>
        <xdr:cNvPr id="5" name="Line"/>
        <xdr:cNvSpPr/>
      </xdr:nvSpPr>
      <xdr:spPr>
        <a:xfrm flipV="1">
          <a:off x="1494512" y="95148745"/>
          <a:ext cx="1" cy="5718626"/>
        </a:xfrm>
        <a:prstGeom prst="line">
          <a:avLst/>
        </a:prstGeom>
        <a:noFill/>
        <a:ln w="19050" cap="flat">
          <a:solidFill>
            <a:schemeClr val="accent5">
              <a:hueOff val="-82419"/>
              <a:satOff val="-9513"/>
              <a:lumOff val="-16343"/>
            </a:schemeClr>
          </a:solidFill>
          <a:custDash>
            <a:ds d="200000" sp="200000"/>
          </a:custDash>
          <a:miter lim="400000"/>
        </a:ln>
        <a:effectLst/>
      </xdr:spPr>
      <xdr:txBody>
        <a:bodyPr/>
        <a:lstStyle/>
        <a:p>
          <a:pPr/>
        </a:p>
      </xdr:txBody>
    </xdr:sp>
    <xdr:clientData/>
  </xdr:twoCellAnchor>
  <xdr:twoCellAnchor>
    <xdr:from>
      <xdr:col>20</xdr:col>
      <xdr:colOff>198505</xdr:colOff>
      <xdr:row>567</xdr:row>
      <xdr:rowOff>2722</xdr:rowOff>
    </xdr:from>
    <xdr:to>
      <xdr:col>40</xdr:col>
      <xdr:colOff>295141</xdr:colOff>
      <xdr:row>611</xdr:row>
      <xdr:rowOff>152561</xdr:rowOff>
    </xdr:to>
    <xdr:graphicFrame>
      <xdr:nvGraphicFramePr>
        <xdr:cNvPr id="6" name="Scatter Chart"/>
        <xdr:cNvGraphicFramePr/>
      </xdr:nvGraphicFramePr>
      <xdr:xfrm>
        <a:off x="15438505" y="93614422"/>
        <a:ext cx="15336637" cy="7414240"/>
      </xdr:xfrm>
      <a:graphic xmlns:a="http://schemas.openxmlformats.org/drawingml/2006/main">
        <a:graphicData uri="http://schemas.openxmlformats.org/drawingml/2006/chart">
          <c:chart xmlns:c="http://schemas.openxmlformats.org/drawingml/2006/chart" r:id="rId2"/>
        </a:graphicData>
      </a:graphic>
    </xdr:graphicFrame>
    <xdr:clientData/>
  </xdr:twoCellAnchor>
  <xdr:twoCellAnchor>
    <xdr:from>
      <xdr:col>21</xdr:col>
      <xdr:colOff>72383</xdr:colOff>
      <xdr:row>579</xdr:row>
      <xdr:rowOff>70023</xdr:rowOff>
    </xdr:from>
    <xdr:to>
      <xdr:col>40</xdr:col>
      <xdr:colOff>68411</xdr:colOff>
      <xdr:row>579</xdr:row>
      <xdr:rowOff>70023</xdr:rowOff>
    </xdr:to>
    <xdr:sp>
      <xdr:nvSpPr>
        <xdr:cNvPr id="7" name="Line"/>
        <xdr:cNvSpPr/>
      </xdr:nvSpPr>
      <xdr:spPr>
        <a:xfrm flipH="1">
          <a:off x="16074383" y="95662923"/>
          <a:ext cx="14474029" cy="1"/>
        </a:xfrm>
        <a:prstGeom prst="line">
          <a:avLst/>
        </a:prstGeom>
        <a:noFill/>
        <a:ln w="19050" cap="flat">
          <a:solidFill>
            <a:schemeClr val="accent5">
              <a:hueOff val="-82419"/>
              <a:satOff val="-9513"/>
              <a:lumOff val="-16343"/>
            </a:schemeClr>
          </a:solidFill>
          <a:custDash>
            <a:ds d="200000" sp="200000"/>
          </a:custDash>
          <a:miter lim="400000"/>
        </a:ln>
        <a:effectLst/>
      </xdr:spPr>
      <xdr:txBody>
        <a:bodyPr/>
        <a:lstStyle/>
        <a:p>
          <a:pPr/>
        </a:p>
      </xdr:txBody>
    </xdr:sp>
    <xdr:clientData/>
  </xdr:twoCellAnchor>
  <xdr:twoCellAnchor>
    <xdr:from>
      <xdr:col>27</xdr:col>
      <xdr:colOff>586162</xdr:colOff>
      <xdr:row>571</xdr:row>
      <xdr:rowOff>162094</xdr:rowOff>
    </xdr:from>
    <xdr:to>
      <xdr:col>27</xdr:col>
      <xdr:colOff>586162</xdr:colOff>
      <xdr:row>609</xdr:row>
      <xdr:rowOff>4766</xdr:rowOff>
    </xdr:to>
    <xdr:sp>
      <xdr:nvSpPr>
        <xdr:cNvPr id="8" name="Line"/>
        <xdr:cNvSpPr/>
      </xdr:nvSpPr>
      <xdr:spPr>
        <a:xfrm flipV="1">
          <a:off x="21160162" y="94434194"/>
          <a:ext cx="1" cy="6116473"/>
        </a:xfrm>
        <a:prstGeom prst="line">
          <a:avLst/>
        </a:prstGeom>
        <a:noFill/>
        <a:ln w="19050" cap="flat">
          <a:solidFill>
            <a:schemeClr val="accent5">
              <a:hueOff val="-82419"/>
              <a:satOff val="-9513"/>
              <a:lumOff val="-16343"/>
            </a:schemeClr>
          </a:solidFill>
          <a:custDash>
            <a:ds d="200000" sp="200000"/>
          </a:custDash>
          <a:miter lim="400000"/>
        </a:ln>
        <a:effectLst/>
      </xdr:spPr>
      <xdr:txBody>
        <a:bodyPr/>
        <a:lstStyle/>
        <a:p>
          <a:pPr/>
        </a:p>
      </xdr:txBody>
    </xdr:sp>
    <xdr:clientData/>
  </xdr:twoCellAnchor>
  <xdr:twoCellAnchor>
    <xdr:from>
      <xdr:col>21</xdr:col>
      <xdr:colOff>103374</xdr:colOff>
      <xdr:row>571</xdr:row>
      <xdr:rowOff>85898</xdr:rowOff>
    </xdr:from>
    <xdr:to>
      <xdr:col>36</xdr:col>
      <xdr:colOff>313894</xdr:colOff>
      <xdr:row>583</xdr:row>
      <xdr:rowOff>40642</xdr:rowOff>
    </xdr:to>
    <xdr:sp>
      <xdr:nvSpPr>
        <xdr:cNvPr id="9" name="Line"/>
        <xdr:cNvSpPr/>
      </xdr:nvSpPr>
      <xdr:spPr>
        <a:xfrm flipV="1">
          <a:off x="16105374" y="94357998"/>
          <a:ext cx="11640521" cy="1935945"/>
        </a:xfrm>
        <a:prstGeom prst="line">
          <a:avLst/>
        </a:prstGeom>
        <a:noFill/>
        <a:ln w="12700" cap="flat">
          <a:solidFill>
            <a:srgbClr val="000000"/>
          </a:solidFill>
          <a:prstDash val="solid"/>
          <a:miter lim="400000"/>
        </a:ln>
        <a:effectLst/>
      </xdr:spPr>
      <xdr:txBody>
        <a:bodyPr/>
        <a:lstStyle/>
        <a:p>
          <a:pPr/>
        </a:p>
      </xdr:txBody>
    </xdr:sp>
    <xdr:clientData/>
  </xdr:twoCellAnchor>
  <xdr:twoCellAnchor>
    <xdr:from>
      <xdr:col>0</xdr:col>
      <xdr:colOff>53358</xdr:colOff>
      <xdr:row>1050</xdr:row>
      <xdr:rowOff>99379</xdr:rowOff>
    </xdr:from>
    <xdr:to>
      <xdr:col>21</xdr:col>
      <xdr:colOff>488571</xdr:colOff>
      <xdr:row>1050</xdr:row>
      <xdr:rowOff>99379</xdr:rowOff>
    </xdr:to>
    <xdr:sp>
      <xdr:nvSpPr>
        <xdr:cNvPr id="10" name="Line"/>
        <xdr:cNvSpPr/>
      </xdr:nvSpPr>
      <xdr:spPr>
        <a:xfrm>
          <a:off x="53358" y="173454379"/>
          <a:ext cx="16437214"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821</xdr:row>
      <xdr:rowOff>52871</xdr:rowOff>
    </xdr:from>
    <xdr:to>
      <xdr:col>21</xdr:col>
      <xdr:colOff>633011</xdr:colOff>
      <xdr:row>821</xdr:row>
      <xdr:rowOff>52871</xdr:rowOff>
    </xdr:to>
    <xdr:sp>
      <xdr:nvSpPr>
        <xdr:cNvPr id="11" name="Line"/>
        <xdr:cNvSpPr/>
      </xdr:nvSpPr>
      <xdr:spPr>
        <a:xfrm>
          <a:off x="-25400" y="135599971"/>
          <a:ext cx="16635012"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833</xdr:row>
      <xdr:rowOff>116371</xdr:rowOff>
    </xdr:from>
    <xdr:to>
      <xdr:col>21</xdr:col>
      <xdr:colOff>633011</xdr:colOff>
      <xdr:row>833</xdr:row>
      <xdr:rowOff>116371</xdr:rowOff>
    </xdr:to>
    <xdr:sp>
      <xdr:nvSpPr>
        <xdr:cNvPr id="12" name="Line"/>
        <xdr:cNvSpPr/>
      </xdr:nvSpPr>
      <xdr:spPr>
        <a:xfrm>
          <a:off x="0" y="137644671"/>
          <a:ext cx="16635012"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66058</xdr:colOff>
      <xdr:row>1062</xdr:row>
      <xdr:rowOff>74773</xdr:rowOff>
    </xdr:from>
    <xdr:to>
      <xdr:col>21</xdr:col>
      <xdr:colOff>501271</xdr:colOff>
      <xdr:row>1062</xdr:row>
      <xdr:rowOff>74773</xdr:rowOff>
    </xdr:to>
    <xdr:sp>
      <xdr:nvSpPr>
        <xdr:cNvPr id="13" name="Line"/>
        <xdr:cNvSpPr/>
      </xdr:nvSpPr>
      <xdr:spPr>
        <a:xfrm>
          <a:off x="66058" y="175410973"/>
          <a:ext cx="16437214"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91458</xdr:colOff>
      <xdr:row>1089</xdr:row>
      <xdr:rowOff>35284</xdr:rowOff>
    </xdr:from>
    <xdr:to>
      <xdr:col>21</xdr:col>
      <xdr:colOff>516151</xdr:colOff>
      <xdr:row>1089</xdr:row>
      <xdr:rowOff>35284</xdr:rowOff>
    </xdr:to>
    <xdr:sp>
      <xdr:nvSpPr>
        <xdr:cNvPr id="14" name="Line"/>
        <xdr:cNvSpPr/>
      </xdr:nvSpPr>
      <xdr:spPr>
        <a:xfrm>
          <a:off x="91458" y="179829184"/>
          <a:ext cx="16426694"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861</xdr:row>
      <xdr:rowOff>141771</xdr:rowOff>
    </xdr:from>
    <xdr:to>
      <xdr:col>22</xdr:col>
      <xdr:colOff>674595</xdr:colOff>
      <xdr:row>861</xdr:row>
      <xdr:rowOff>141771</xdr:rowOff>
    </xdr:to>
    <xdr:sp>
      <xdr:nvSpPr>
        <xdr:cNvPr id="15" name="Line"/>
        <xdr:cNvSpPr/>
      </xdr:nvSpPr>
      <xdr:spPr>
        <a:xfrm>
          <a:off x="0" y="142292871"/>
          <a:ext cx="17438596"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66058</xdr:colOff>
      <xdr:row>1095</xdr:row>
      <xdr:rowOff>16631</xdr:rowOff>
    </xdr:from>
    <xdr:to>
      <xdr:col>21</xdr:col>
      <xdr:colOff>490751</xdr:colOff>
      <xdr:row>1095</xdr:row>
      <xdr:rowOff>16631</xdr:rowOff>
    </xdr:to>
    <xdr:sp>
      <xdr:nvSpPr>
        <xdr:cNvPr id="16" name="Line"/>
        <xdr:cNvSpPr/>
      </xdr:nvSpPr>
      <xdr:spPr>
        <a:xfrm>
          <a:off x="66058" y="180801131"/>
          <a:ext cx="16426694"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868</xdr:row>
      <xdr:rowOff>2071</xdr:rowOff>
    </xdr:from>
    <xdr:to>
      <xdr:col>22</xdr:col>
      <xdr:colOff>674595</xdr:colOff>
      <xdr:row>868</xdr:row>
      <xdr:rowOff>2071</xdr:rowOff>
    </xdr:to>
    <xdr:sp>
      <xdr:nvSpPr>
        <xdr:cNvPr id="17" name="Line"/>
        <xdr:cNvSpPr/>
      </xdr:nvSpPr>
      <xdr:spPr>
        <a:xfrm>
          <a:off x="0" y="143308871"/>
          <a:ext cx="17438596"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78758</xdr:colOff>
      <xdr:row>1130</xdr:row>
      <xdr:rowOff>133312</xdr:rowOff>
    </xdr:from>
    <xdr:to>
      <xdr:col>21</xdr:col>
      <xdr:colOff>503451</xdr:colOff>
      <xdr:row>1130</xdr:row>
      <xdr:rowOff>133312</xdr:rowOff>
    </xdr:to>
    <xdr:sp>
      <xdr:nvSpPr>
        <xdr:cNvPr id="18" name="Line"/>
        <xdr:cNvSpPr/>
      </xdr:nvSpPr>
      <xdr:spPr>
        <a:xfrm>
          <a:off x="78758" y="186696312"/>
          <a:ext cx="16426694"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905</xdr:row>
      <xdr:rowOff>78258</xdr:rowOff>
    </xdr:from>
    <xdr:to>
      <xdr:col>22</xdr:col>
      <xdr:colOff>674595</xdr:colOff>
      <xdr:row>905</xdr:row>
      <xdr:rowOff>78258</xdr:rowOff>
    </xdr:to>
    <xdr:sp>
      <xdr:nvSpPr>
        <xdr:cNvPr id="19" name="Line"/>
        <xdr:cNvSpPr/>
      </xdr:nvSpPr>
      <xdr:spPr>
        <a:xfrm>
          <a:off x="0" y="149493758"/>
          <a:ext cx="17438596"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404963</xdr:colOff>
      <xdr:row>595</xdr:row>
      <xdr:rowOff>20457</xdr:rowOff>
    </xdr:from>
    <xdr:to>
      <xdr:col>19</xdr:col>
      <xdr:colOff>407646</xdr:colOff>
      <xdr:row>595</xdr:row>
      <xdr:rowOff>20457</xdr:rowOff>
    </xdr:to>
    <xdr:sp>
      <xdr:nvSpPr>
        <xdr:cNvPr id="20" name="Line"/>
        <xdr:cNvSpPr/>
      </xdr:nvSpPr>
      <xdr:spPr>
        <a:xfrm flipH="1">
          <a:off x="404963" y="98254957"/>
          <a:ext cx="14480684" cy="1"/>
        </a:xfrm>
        <a:prstGeom prst="line">
          <a:avLst/>
        </a:prstGeom>
        <a:noFill/>
        <a:ln w="19050" cap="flat">
          <a:solidFill>
            <a:schemeClr val="accent5">
              <a:hueOff val="-82419"/>
              <a:satOff val="-9513"/>
              <a:lumOff val="-16343"/>
            </a:schemeClr>
          </a:solidFill>
          <a:custDash>
            <a:ds d="200000" sp="200000"/>
          </a:custDash>
          <a:miter lim="400000"/>
        </a:ln>
        <a:effectLst/>
      </xdr:spPr>
      <xdr:txBody>
        <a:bodyPr/>
        <a:lstStyle/>
        <a:p>
          <a:pPr/>
        </a:p>
      </xdr:txBody>
    </xdr:sp>
    <xdr:clientData/>
  </xdr:twoCellAnchor>
  <xdr:twoCellAnchor>
    <xdr:from>
      <xdr:col>0</xdr:col>
      <xdr:colOff>0</xdr:colOff>
      <xdr:row>914</xdr:row>
      <xdr:rowOff>141758</xdr:rowOff>
    </xdr:from>
    <xdr:to>
      <xdr:col>22</xdr:col>
      <xdr:colOff>674595</xdr:colOff>
      <xdr:row>914</xdr:row>
      <xdr:rowOff>141758</xdr:rowOff>
    </xdr:to>
    <xdr:sp>
      <xdr:nvSpPr>
        <xdr:cNvPr id="21" name="Line"/>
        <xdr:cNvSpPr/>
      </xdr:nvSpPr>
      <xdr:spPr>
        <a:xfrm>
          <a:off x="0" y="151043158"/>
          <a:ext cx="17438596"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78758</xdr:colOff>
      <xdr:row>1139</xdr:row>
      <xdr:rowOff>111683</xdr:rowOff>
    </xdr:from>
    <xdr:to>
      <xdr:col>21</xdr:col>
      <xdr:colOff>503451</xdr:colOff>
      <xdr:row>1139</xdr:row>
      <xdr:rowOff>111683</xdr:rowOff>
    </xdr:to>
    <xdr:sp>
      <xdr:nvSpPr>
        <xdr:cNvPr id="22" name="Line"/>
        <xdr:cNvSpPr/>
      </xdr:nvSpPr>
      <xdr:spPr>
        <a:xfrm>
          <a:off x="78758" y="188160583"/>
          <a:ext cx="16426694"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458</xdr:row>
      <xdr:rowOff>98096</xdr:rowOff>
    </xdr:from>
    <xdr:to>
      <xdr:col>23</xdr:col>
      <xdr:colOff>271306</xdr:colOff>
      <xdr:row>458</xdr:row>
      <xdr:rowOff>98096</xdr:rowOff>
    </xdr:to>
    <xdr:sp>
      <xdr:nvSpPr>
        <xdr:cNvPr id="23" name="Line"/>
        <xdr:cNvSpPr/>
      </xdr:nvSpPr>
      <xdr:spPr>
        <a:xfrm>
          <a:off x="-12700" y="75713896"/>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421</xdr:row>
      <xdr:rowOff>85402</xdr:rowOff>
    </xdr:from>
    <xdr:to>
      <xdr:col>23</xdr:col>
      <xdr:colOff>271306</xdr:colOff>
      <xdr:row>421</xdr:row>
      <xdr:rowOff>85402</xdr:rowOff>
    </xdr:to>
    <xdr:sp>
      <xdr:nvSpPr>
        <xdr:cNvPr id="24" name="Line"/>
        <xdr:cNvSpPr/>
      </xdr:nvSpPr>
      <xdr:spPr>
        <a:xfrm>
          <a:off x="-12700" y="69592502"/>
          <a:ext cx="17797308"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416</xdr:row>
      <xdr:rowOff>98102</xdr:rowOff>
    </xdr:from>
    <xdr:to>
      <xdr:col>23</xdr:col>
      <xdr:colOff>271306</xdr:colOff>
      <xdr:row>416</xdr:row>
      <xdr:rowOff>98102</xdr:rowOff>
    </xdr:to>
    <xdr:sp>
      <xdr:nvSpPr>
        <xdr:cNvPr id="25" name="Line"/>
        <xdr:cNvSpPr/>
      </xdr:nvSpPr>
      <xdr:spPr>
        <a:xfrm>
          <a:off x="0" y="6877970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384</xdr:row>
      <xdr:rowOff>85402</xdr:rowOff>
    </xdr:from>
    <xdr:to>
      <xdr:col>23</xdr:col>
      <xdr:colOff>271306</xdr:colOff>
      <xdr:row>384</xdr:row>
      <xdr:rowOff>85402</xdr:rowOff>
    </xdr:to>
    <xdr:sp>
      <xdr:nvSpPr>
        <xdr:cNvPr id="26" name="Line"/>
        <xdr:cNvSpPr/>
      </xdr:nvSpPr>
      <xdr:spPr>
        <a:xfrm>
          <a:off x="-25400" y="6348380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394</xdr:row>
      <xdr:rowOff>72702</xdr:rowOff>
    </xdr:from>
    <xdr:to>
      <xdr:col>23</xdr:col>
      <xdr:colOff>271306</xdr:colOff>
      <xdr:row>394</xdr:row>
      <xdr:rowOff>72702</xdr:rowOff>
    </xdr:to>
    <xdr:sp>
      <xdr:nvSpPr>
        <xdr:cNvPr id="27" name="Line"/>
        <xdr:cNvSpPr/>
      </xdr:nvSpPr>
      <xdr:spPr>
        <a:xfrm>
          <a:off x="0" y="6512210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19</xdr:row>
      <xdr:rowOff>107022</xdr:rowOff>
    </xdr:from>
    <xdr:to>
      <xdr:col>23</xdr:col>
      <xdr:colOff>271306</xdr:colOff>
      <xdr:row>19</xdr:row>
      <xdr:rowOff>107022</xdr:rowOff>
    </xdr:to>
    <xdr:sp>
      <xdr:nvSpPr>
        <xdr:cNvPr id="28" name="Line"/>
        <xdr:cNvSpPr/>
      </xdr:nvSpPr>
      <xdr:spPr>
        <a:xfrm>
          <a:off x="-500117" y="3243922"/>
          <a:ext cx="17797308"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29</xdr:row>
      <xdr:rowOff>81622</xdr:rowOff>
    </xdr:from>
    <xdr:to>
      <xdr:col>23</xdr:col>
      <xdr:colOff>271306</xdr:colOff>
      <xdr:row>29</xdr:row>
      <xdr:rowOff>81622</xdr:rowOff>
    </xdr:to>
    <xdr:sp>
      <xdr:nvSpPr>
        <xdr:cNvPr id="29" name="Line"/>
        <xdr:cNvSpPr/>
      </xdr:nvSpPr>
      <xdr:spPr>
        <a:xfrm>
          <a:off x="-508000" y="486952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51</xdr:row>
      <xdr:rowOff>43522</xdr:rowOff>
    </xdr:from>
    <xdr:to>
      <xdr:col>23</xdr:col>
      <xdr:colOff>271306</xdr:colOff>
      <xdr:row>51</xdr:row>
      <xdr:rowOff>43522</xdr:rowOff>
    </xdr:to>
    <xdr:sp>
      <xdr:nvSpPr>
        <xdr:cNvPr id="30" name="Line"/>
        <xdr:cNvSpPr/>
      </xdr:nvSpPr>
      <xdr:spPr>
        <a:xfrm>
          <a:off x="-508000" y="846362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56</xdr:row>
      <xdr:rowOff>43522</xdr:rowOff>
    </xdr:from>
    <xdr:to>
      <xdr:col>23</xdr:col>
      <xdr:colOff>271306</xdr:colOff>
      <xdr:row>56</xdr:row>
      <xdr:rowOff>43522</xdr:rowOff>
    </xdr:to>
    <xdr:sp>
      <xdr:nvSpPr>
        <xdr:cNvPr id="31" name="Line"/>
        <xdr:cNvSpPr/>
      </xdr:nvSpPr>
      <xdr:spPr>
        <a:xfrm>
          <a:off x="-508000" y="928912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92</xdr:row>
      <xdr:rowOff>132422</xdr:rowOff>
    </xdr:from>
    <xdr:to>
      <xdr:col>23</xdr:col>
      <xdr:colOff>271306</xdr:colOff>
      <xdr:row>92</xdr:row>
      <xdr:rowOff>132422</xdr:rowOff>
    </xdr:to>
    <xdr:sp>
      <xdr:nvSpPr>
        <xdr:cNvPr id="32" name="Line"/>
        <xdr:cNvSpPr/>
      </xdr:nvSpPr>
      <xdr:spPr>
        <a:xfrm>
          <a:off x="-508000" y="1532162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104</xdr:row>
      <xdr:rowOff>145122</xdr:rowOff>
    </xdr:from>
    <xdr:to>
      <xdr:col>23</xdr:col>
      <xdr:colOff>271306</xdr:colOff>
      <xdr:row>104</xdr:row>
      <xdr:rowOff>145122</xdr:rowOff>
    </xdr:to>
    <xdr:sp>
      <xdr:nvSpPr>
        <xdr:cNvPr id="33" name="Line"/>
        <xdr:cNvSpPr/>
      </xdr:nvSpPr>
      <xdr:spPr>
        <a:xfrm>
          <a:off x="-508000" y="17315522"/>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0</xdr:colOff>
      <xdr:row>470</xdr:row>
      <xdr:rowOff>148896</xdr:rowOff>
    </xdr:from>
    <xdr:to>
      <xdr:col>23</xdr:col>
      <xdr:colOff>271306</xdr:colOff>
      <xdr:row>470</xdr:row>
      <xdr:rowOff>148896</xdr:rowOff>
    </xdr:to>
    <xdr:sp>
      <xdr:nvSpPr>
        <xdr:cNvPr id="34" name="Line"/>
        <xdr:cNvSpPr/>
      </xdr:nvSpPr>
      <xdr:spPr>
        <a:xfrm>
          <a:off x="-12700" y="77745896"/>
          <a:ext cx="17797307"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12700</xdr:colOff>
      <xdr:row>930</xdr:row>
      <xdr:rowOff>78258</xdr:rowOff>
    </xdr:from>
    <xdr:to>
      <xdr:col>22</xdr:col>
      <xdr:colOff>687295</xdr:colOff>
      <xdr:row>930</xdr:row>
      <xdr:rowOff>78258</xdr:rowOff>
    </xdr:to>
    <xdr:sp>
      <xdr:nvSpPr>
        <xdr:cNvPr id="35" name="Line"/>
        <xdr:cNvSpPr/>
      </xdr:nvSpPr>
      <xdr:spPr>
        <a:xfrm>
          <a:off x="12700" y="153621258"/>
          <a:ext cx="17438596"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twoCellAnchor>
    <xdr:from>
      <xdr:col>0</xdr:col>
      <xdr:colOff>91458</xdr:colOff>
      <xdr:row>1154</xdr:row>
      <xdr:rowOff>96800</xdr:rowOff>
    </xdr:from>
    <xdr:to>
      <xdr:col>21</xdr:col>
      <xdr:colOff>516151</xdr:colOff>
      <xdr:row>1154</xdr:row>
      <xdr:rowOff>96800</xdr:rowOff>
    </xdr:to>
    <xdr:sp>
      <xdr:nvSpPr>
        <xdr:cNvPr id="36" name="Line"/>
        <xdr:cNvSpPr/>
      </xdr:nvSpPr>
      <xdr:spPr>
        <a:xfrm>
          <a:off x="91458" y="190622200"/>
          <a:ext cx="16426694" cy="1"/>
        </a:xfrm>
        <a:prstGeom prst="line">
          <a:avLst/>
        </a:prstGeom>
        <a:noFill/>
        <a:ln w="19050" cap="flat">
          <a:solidFill>
            <a:schemeClr val="accent5">
              <a:lumOff val="-29866"/>
            </a:schemeClr>
          </a:solidFill>
          <a:prstDash val="solid"/>
          <a:miter lim="400000"/>
        </a:ln>
        <a:effectLst/>
      </xdr:spPr>
      <xdr:txBody>
        <a:bodyPr/>
        <a:lstStyle/>
        <a:p>
          <a:pPr/>
        </a:p>
      </xdr:txBody>
    </xdr:sp>
    <xdr:clientData/>
  </xdr:twoCellAnchor>
</xdr:wsDr>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tabLst/>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2.xml.rels><?xml version="1.0" encoding="UTF-8"?>
<Relationships xmlns="http://schemas.openxmlformats.org/package/2006/relationships"><Relationship Id="rId1" Type="http://schemas.openxmlformats.org/officeDocument/2006/relationships/drawing" Target="../drawings/drawing1.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0.05" customHeight="1">
      <c r="B3" t="s" s="1">
        <v>0</v>
      </c>
      <c r="C3"/>
      <c r="D3"/>
    </row>
    <row r="7">
      <c r="B7" t="s" s="2">
        <v>1</v>
      </c>
      <c r="C7" t="s" s="2">
        <v>2</v>
      </c>
      <c r="D7" t="s" s="2">
        <v>3</v>
      </c>
    </row>
    <row r="9">
      <c r="B9" t="s" s="3">
        <v>4</v>
      </c>
      <c r="C9" s="3"/>
      <c r="D9" s="3"/>
    </row>
    <row r="10">
      <c r="B10" s="4"/>
      <c r="C10" t="s" s="4">
        <v>5</v>
      </c>
      <c r="D10" t="s" s="5">
        <v>6</v>
      </c>
    </row>
    <row r="11">
      <c r="B11" s="4"/>
      <c r="C11" t="s" s="4">
        <v>162</v>
      </c>
      <c r="D11" t="s" s="5">
        <v>163</v>
      </c>
    </row>
    <row r="12">
      <c r="B12" s="4"/>
      <c r="C12" t="s" s="4">
        <v>241</v>
      </c>
      <c r="D12" t="s" s="5">
        <v>242</v>
      </c>
    </row>
    <row r="13">
      <c r="B13" s="4"/>
      <c r="C13" t="s" s="4">
        <v>387</v>
      </c>
      <c r="D13" t="s" s="5">
        <v>388</v>
      </c>
    </row>
    <row r="14">
      <c r="B14" s="4"/>
      <c r="C14" t="s" s="4">
        <v>393</v>
      </c>
      <c r="D14" t="s" s="5">
        <v>394</v>
      </c>
    </row>
    <row r="15">
      <c r="B15" s="4"/>
      <c r="C15" t="s" s="4">
        <v>395</v>
      </c>
      <c r="D15" t="s" s="5">
        <v>396</v>
      </c>
    </row>
    <row r="16">
      <c r="B16" s="4"/>
      <c r="C16" t="s" s="4">
        <v>425</v>
      </c>
      <c r="D16" t="s" s="5">
        <v>426</v>
      </c>
    </row>
    <row r="17">
      <c r="B17" s="4"/>
      <c r="C17" t="s" s="4">
        <v>440</v>
      </c>
      <c r="D17" t="s" s="5">
        <v>441</v>
      </c>
    </row>
    <row r="18">
      <c r="B18" s="4"/>
      <c r="C18" t="s" s="4">
        <v>453</v>
      </c>
      <c r="D18" t="s" s="5">
        <v>454</v>
      </c>
    </row>
    <row r="19">
      <c r="B19" s="4"/>
      <c r="C19" t="s" s="4">
        <v>464</v>
      </c>
      <c r="D19" t="s" s="5">
        <v>465</v>
      </c>
    </row>
    <row r="20">
      <c r="B20" s="4"/>
      <c r="C20" t="s" s="4">
        <v>479</v>
      </c>
      <c r="D20" t="s" s="5">
        <v>480</v>
      </c>
    </row>
  </sheetData>
  <mergeCells count="1">
    <mergeCell ref="B3:D3"/>
  </mergeCells>
  <hyperlinks>
    <hyperlink ref="D10" location="'Sheet 1 - Table 1'!R1C1" tooltip="" display="Sheet 1 - Table 1"/>
    <hyperlink ref="D11" location="'Sheet 1 - Table 5'!R1C1" tooltip="" display="Sheet 1 - Table 5"/>
    <hyperlink ref="D12" location="'Sheet 1 - Table 4'!R1C1" tooltip="" display="Sheet 1 - Table 4"/>
    <hyperlink ref="D13" location="'Sheet 1 - Interpolation_Extrapo'!R2C1" tooltip="" display="Sheet 1 - Interpolation_Extrapo"/>
    <hyperlink ref="D14" location="'Sheet 1 - Interpolation_Extrap1'!R2C1" tooltip="" display="Sheet 1 - Interpolation_Extrap1"/>
    <hyperlink ref="D15" location="'Sheet 1 - Table 2'!R1C1" tooltip="" display="Sheet 1 - Table 2"/>
    <hyperlink ref="D16" location="'Sheet 1 - Summary Table'!R2C1" tooltip="" display="Sheet 1 - Summary Table"/>
    <hyperlink ref="D17" location="'Sheet 1 - CoP &amp; Available Power'!R2C1" tooltip="" display="Sheet 1 - CoP &amp; Available Power"/>
    <hyperlink ref="D18" location="'Sheet 1 - External Power Errors'!R2C1" tooltip="" display="Sheet 1 - External Power Errors"/>
    <hyperlink ref="D19" location="'Sheet 1 - Table 3'!R1C1" tooltip="" display="Sheet 1 - Table 3"/>
    <hyperlink ref="D20" location="'Sheet 1 - Drawings'!R1C1" tooltip="" display="Sheet 1 - Drawings"/>
  </hyperlinks>
</worksheet>
</file>

<file path=xl/worksheets/sheet10.xml><?xml version="1.0" encoding="utf-8"?>
<worksheet xmlns:r="http://schemas.openxmlformats.org/officeDocument/2006/relationships" xmlns="http://schemas.openxmlformats.org/spreadsheetml/2006/main">
  <dimension ref="A2:K11"/>
  <sheetViews>
    <sheetView workbookViewId="0" showGridLines="0" defaultGridColor="1">
      <pane topLeftCell="B3" xSplit="1" ySplit="2" activePane="bottomRight" state="frozen"/>
    </sheetView>
  </sheetViews>
  <sheetFormatPr defaultColWidth="16.3333" defaultRowHeight="19.9" customHeight="1" outlineLevelRow="0" outlineLevelCol="0"/>
  <cols>
    <col min="1" max="1" width="11.0938" style="333" customWidth="1"/>
    <col min="2" max="2" width="21.2812" style="333" customWidth="1"/>
    <col min="3" max="10" width="14.5859" style="333" customWidth="1"/>
    <col min="11" max="11" width="35.9844" style="333" customWidth="1"/>
    <col min="12" max="16384" width="16.3516" style="333" customWidth="1"/>
  </cols>
  <sheetData>
    <row r="1" ht="37.3" customHeight="1">
      <c r="A1" t="s" s="334">
        <v>453</v>
      </c>
      <c r="B1" s="334"/>
      <c r="C1" s="334"/>
      <c r="D1" s="334"/>
      <c r="E1" s="334"/>
      <c r="F1" s="334"/>
      <c r="G1" s="334"/>
      <c r="H1" s="334"/>
      <c r="I1" s="334"/>
      <c r="J1" s="334"/>
      <c r="K1" s="334"/>
    </row>
    <row r="2" ht="44.65" customHeight="1">
      <c r="A2" s="335"/>
      <c r="B2" t="s" s="336">
        <v>455</v>
      </c>
      <c r="C2" t="s" s="336">
        <v>456</v>
      </c>
      <c r="D2" t="s" s="336">
        <v>457</v>
      </c>
      <c r="E2" t="s" s="336">
        <v>458</v>
      </c>
      <c r="F2" t="s" s="336">
        <v>459</v>
      </c>
      <c r="G2" t="s" s="336">
        <v>460</v>
      </c>
      <c r="H2" t="s" s="336">
        <v>461</v>
      </c>
      <c r="I2" t="s" s="336">
        <v>462</v>
      </c>
      <c r="J2" t="s" s="336">
        <v>463</v>
      </c>
      <c r="K2" t="s" s="336">
        <v>21</v>
      </c>
    </row>
    <row r="3" ht="32.8" customHeight="1">
      <c r="A3" s="337">
        <v>1</v>
      </c>
      <c r="B3" s="338">
        <f>'Sheet 1 - Summary Table'!M3</f>
        <v>24.4036</v>
      </c>
      <c r="C3" s="339">
        <v>0.1</v>
      </c>
      <c r="D3" s="340">
        <f>C3/B3</f>
        <v>0.00409775606877674</v>
      </c>
      <c r="E3" s="339">
        <f>'Sheet 1 - Summary Table'!N3</f>
        <v>56.25</v>
      </c>
      <c r="F3" s="339">
        <v>0.1</v>
      </c>
      <c r="G3" s="340">
        <f>F3/E3</f>
        <v>0.00177777777777778</v>
      </c>
      <c r="H3" s="339">
        <f>'Sheet 1 - CoP &amp; Available Power'!O3</f>
        <v>7.41666666666663</v>
      </c>
      <c r="I3" s="340">
        <f>D3+G3</f>
        <v>0.00587553384655452</v>
      </c>
      <c r="J3" s="340">
        <f>H3*I3</f>
        <v>0.0435768760286125</v>
      </c>
      <c r="K3" s="341"/>
    </row>
    <row r="4" ht="32.45" customHeight="1">
      <c r="A4" s="342">
        <v>2</v>
      </c>
      <c r="B4" s="343">
        <f>'Sheet 1 - Summary Table'!M4</f>
        <v>52.4684</v>
      </c>
      <c r="C4" s="28">
        <v>0.1</v>
      </c>
      <c r="D4" s="120">
        <f>C4/B4</f>
        <v>0.00190590908051322</v>
      </c>
      <c r="E4" s="93">
        <f>'Sheet 1 - Summary Table'!N4</f>
        <v>16.3636363636364</v>
      </c>
      <c r="F4" s="28">
        <v>0.1</v>
      </c>
      <c r="G4" s="120">
        <f>F4/E4</f>
        <v>0.0061111111111111</v>
      </c>
      <c r="H4" s="32">
        <f>'Sheet 1 - CoP &amp; Available Power'!O4</f>
        <v>52.9166666666665</v>
      </c>
      <c r="I4" s="120">
        <f>D4+G4</f>
        <v>0.00801702019162432</v>
      </c>
      <c r="J4" s="120">
        <f>H4*I4</f>
        <v>0.424233985140119</v>
      </c>
      <c r="K4" s="42"/>
    </row>
    <row r="5" ht="32.45" customHeight="1">
      <c r="A5" s="342">
        <v>3</v>
      </c>
      <c r="B5" s="343">
        <f>'Sheet 1 - Summary Table'!M5</f>
        <v>51.508</v>
      </c>
      <c r="C5" s="28">
        <v>0.1</v>
      </c>
      <c r="D5" s="120">
        <f>C5/B5</f>
        <v>0.00194144598897259</v>
      </c>
      <c r="E5" s="93">
        <f>'Sheet 1 - Summary Table'!N5</f>
        <v>18.3333333333333</v>
      </c>
      <c r="F5" s="28">
        <v>0.1</v>
      </c>
      <c r="G5" s="120">
        <f>F5/E5</f>
        <v>0.00545454545454546</v>
      </c>
      <c r="H5" s="32">
        <f>'Sheet 1 - CoP &amp; Available Power'!O5</f>
        <v>46.2727272727274</v>
      </c>
      <c r="I5" s="120">
        <f>D5+G5</f>
        <v>0.00739599144351805</v>
      </c>
      <c r="J5" s="120">
        <f>H5*I5</f>
        <v>0.342232694977336</v>
      </c>
      <c r="K5" s="42"/>
    </row>
    <row r="6" ht="32.45" customHeight="1">
      <c r="A6" s="342">
        <v>4</v>
      </c>
      <c r="B6" s="343">
        <f>'Sheet 1 - Summary Table'!M6</f>
        <v>54.2684</v>
      </c>
      <c r="C6" s="28">
        <v>0.1</v>
      </c>
      <c r="D6" s="120">
        <f>C6/B6</f>
        <v>0.00184269298523634</v>
      </c>
      <c r="E6" s="93">
        <f>'Sheet 1 - Summary Table'!N6</f>
        <v>16.6666666666667</v>
      </c>
      <c r="F6" s="28">
        <v>0.1</v>
      </c>
      <c r="G6" s="120">
        <f>F6/E6</f>
        <v>0.00599999999999999</v>
      </c>
      <c r="H6" s="32">
        <f>'Sheet 1 - CoP &amp; Available Power'!O6</f>
        <v>53.2499999999999</v>
      </c>
      <c r="I6" s="120">
        <f>D6+G6</f>
        <v>0.00784269298523633</v>
      </c>
      <c r="J6" s="120">
        <f>H6*I6</f>
        <v>0.417623401463834</v>
      </c>
      <c r="K6" s="42"/>
    </row>
    <row r="7" ht="32.45" customHeight="1">
      <c r="A7" s="342">
        <v>5</v>
      </c>
      <c r="B7" s="343">
        <f>'Sheet 1 - Summary Table'!M7</f>
        <v>54.1704</v>
      </c>
      <c r="C7" s="28">
        <v>0.1</v>
      </c>
      <c r="D7" s="120">
        <f>C7/B7</f>
        <v>0.00184602661231964</v>
      </c>
      <c r="E7" s="93">
        <f>'Sheet 1 - Summary Table'!N7</f>
        <v>20.625</v>
      </c>
      <c r="F7" s="28">
        <v>0.1</v>
      </c>
      <c r="G7" s="120">
        <f>F7/E7</f>
        <v>0.00484848484848485</v>
      </c>
      <c r="H7" s="32">
        <f>'Sheet 1 - CoP &amp; Available Power'!O7</f>
        <v>42.6590909090909</v>
      </c>
      <c r="I7" s="120">
        <f>D7+G7</f>
        <v>0.00669451146080449</v>
      </c>
      <c r="J7" s="120">
        <f>H7*I7</f>
        <v>0.28558177299841</v>
      </c>
      <c r="K7" s="42"/>
    </row>
    <row r="8" ht="32.45" customHeight="1">
      <c r="A8" s="342">
        <v>6</v>
      </c>
      <c r="B8" s="343">
        <f>'Sheet 1 - Summary Table'!M8</f>
        <v>54.0424</v>
      </c>
      <c r="C8" s="28">
        <v>0.1</v>
      </c>
      <c r="D8" s="120">
        <f>C8/B8</f>
        <v>0.00185039894601276</v>
      </c>
      <c r="E8" s="93">
        <f>'Sheet 1 - Summary Table'!N8</f>
        <v>18.3333333333333</v>
      </c>
      <c r="F8" s="28">
        <v>0.1</v>
      </c>
      <c r="G8" s="120">
        <f>F8/E8</f>
        <v>0.00545454545454546</v>
      </c>
      <c r="H8" s="32">
        <f>'Sheet 1 - CoP &amp; Available Power'!O8</f>
        <v>48.1477272727274</v>
      </c>
      <c r="I8" s="120">
        <f>D8+G8</f>
        <v>0.00730494440055822</v>
      </c>
      <c r="J8" s="120">
        <f>H8*I8</f>
        <v>0.351716470740514</v>
      </c>
      <c r="K8" s="42"/>
    </row>
    <row r="9" ht="32.45" customHeight="1">
      <c r="A9" s="342">
        <v>7</v>
      </c>
      <c r="B9" s="343">
        <f>'Sheet 1 - Summary Table'!M9</f>
        <v>52.1732</v>
      </c>
      <c r="C9" s="28">
        <v>0.1</v>
      </c>
      <c r="D9" s="120">
        <f>C9/B9</f>
        <v>0.00191669286146911</v>
      </c>
      <c r="E9" s="93">
        <f>'Sheet 1 - Summary Table'!N9</f>
        <v>18.3333333333333</v>
      </c>
      <c r="F9" s="28">
        <v>0.1</v>
      </c>
      <c r="G9" s="120">
        <f>F9/E9</f>
        <v>0.00545454545454546</v>
      </c>
      <c r="H9" s="32">
        <f>'Sheet 1 - CoP &amp; Available Power'!O9</f>
        <v>46.8977272727274</v>
      </c>
      <c r="I9" s="120">
        <f>D9+G9</f>
        <v>0.00737123831601457</v>
      </c>
      <c r="J9" s="120">
        <f>H9*I9</f>
        <v>0.34569432420673</v>
      </c>
      <c r="K9" s="42"/>
    </row>
    <row r="10" ht="32.45" customHeight="1">
      <c r="A10" s="342">
        <v>8</v>
      </c>
      <c r="B10" s="344"/>
      <c r="C10" s="42"/>
      <c r="D10" s="42"/>
      <c r="E10" s="42"/>
      <c r="F10" s="42"/>
      <c r="G10" s="42"/>
      <c r="H10" s="42"/>
      <c r="I10" s="42"/>
      <c r="J10" s="42"/>
      <c r="K10" s="42"/>
    </row>
    <row r="11" ht="32.45" customHeight="1">
      <c r="A11" s="342">
        <v>9</v>
      </c>
      <c r="B11" s="344"/>
      <c r="C11" s="42"/>
      <c r="D11" s="42"/>
      <c r="E11" s="42"/>
      <c r="F11" s="42"/>
      <c r="G11" s="42"/>
      <c r="H11" s="42"/>
      <c r="I11" s="42"/>
      <c r="J11" s="42"/>
      <c r="K11" s="42"/>
    </row>
  </sheetData>
  <mergeCells count="1">
    <mergeCell ref="A1:K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11.xml><?xml version="1.0" encoding="utf-8"?>
<worksheet xmlns:r="http://schemas.openxmlformats.org/officeDocument/2006/relationships" xmlns="http://schemas.openxmlformats.org/spreadsheetml/2006/main">
  <dimension ref="A1:L46"/>
  <sheetViews>
    <sheetView workbookViewId="0" showGridLines="0" defaultGridColor="1"/>
  </sheetViews>
  <sheetFormatPr defaultColWidth="16.3333" defaultRowHeight="19.9" customHeight="1" outlineLevelRow="0" outlineLevelCol="0"/>
  <cols>
    <col min="1" max="1" width="13.0391" style="345" customWidth="1"/>
    <col min="2" max="12" width="16.3516" style="345" customWidth="1"/>
    <col min="13" max="16384" width="16.3516" style="345" customWidth="1"/>
  </cols>
  <sheetData>
    <row r="1" ht="35.5" customHeight="1">
      <c r="A1" t="s" s="346">
        <v>466</v>
      </c>
      <c r="B1" s="47"/>
      <c r="C1" s="47"/>
      <c r="D1" s="47"/>
      <c r="E1" s="47"/>
      <c r="F1" s="47"/>
      <c r="G1" s="47"/>
      <c r="H1" s="347"/>
      <c r="I1" s="347"/>
      <c r="J1" s="347"/>
      <c r="K1" s="347"/>
      <c r="L1" s="347"/>
    </row>
    <row r="2" ht="35.5" customHeight="1">
      <c r="A2" t="s" s="50">
        <v>467</v>
      </c>
      <c r="B2" s="47"/>
      <c r="C2" s="47"/>
      <c r="D2" s="348"/>
      <c r="E2" s="348"/>
      <c r="F2" s="348"/>
      <c r="G2" s="348"/>
      <c r="H2" s="348"/>
      <c r="I2" s="348"/>
      <c r="J2" s="348"/>
      <c r="K2" s="348"/>
      <c r="L2" s="348"/>
    </row>
    <row r="3" ht="30.55" customHeight="1">
      <c r="A3" t="s" s="349">
        <v>10</v>
      </c>
      <c r="B3" s="350">
        <v>57</v>
      </c>
      <c r="C3" s="350">
        <v>58</v>
      </c>
      <c r="D3" s="350">
        <v>59</v>
      </c>
      <c r="E3" s="350">
        <v>60</v>
      </c>
      <c r="F3" s="350">
        <v>61</v>
      </c>
      <c r="G3" s="350">
        <v>62</v>
      </c>
      <c r="H3" s="350">
        <v>63</v>
      </c>
      <c r="I3" s="351"/>
      <c r="J3" s="351"/>
      <c r="K3" s="351"/>
      <c r="L3" s="351"/>
    </row>
    <row r="4" ht="25.8" customHeight="1">
      <c r="A4" t="s" s="352">
        <v>468</v>
      </c>
      <c r="B4" s="353">
        <v>0.0006944444444444445</v>
      </c>
      <c r="C4" s="353">
        <v>0.0006944444444444445</v>
      </c>
      <c r="D4" s="353">
        <v>0.0006944444444444445</v>
      </c>
      <c r="E4" s="353">
        <v>0.0006944444444444445</v>
      </c>
      <c r="F4" s="353">
        <v>0.0006944444444444445</v>
      </c>
      <c r="G4" s="353">
        <v>0.0006944444444444445</v>
      </c>
      <c r="H4" s="353">
        <v>0.0006944444444444445</v>
      </c>
      <c r="I4" s="353">
        <v>0.0006944444444444445</v>
      </c>
      <c r="J4" s="353">
        <v>0.0006944444444444445</v>
      </c>
      <c r="K4" s="353">
        <v>0.0006944444444444445</v>
      </c>
      <c r="L4" s="353">
        <v>0.0006944444444444445</v>
      </c>
    </row>
    <row r="5" ht="41.9" customHeight="1">
      <c r="A5" t="s" s="352">
        <v>469</v>
      </c>
      <c r="B5" t="s" s="354">
        <v>470</v>
      </c>
      <c r="C5" t="s" s="354">
        <v>470</v>
      </c>
      <c r="D5" t="s" s="354">
        <v>470</v>
      </c>
      <c r="E5" t="s" s="354">
        <v>470</v>
      </c>
      <c r="F5" t="s" s="354">
        <v>470</v>
      </c>
      <c r="G5" t="s" s="354">
        <v>470</v>
      </c>
      <c r="H5" t="s" s="354">
        <v>470</v>
      </c>
      <c r="I5" t="s" s="354">
        <v>470</v>
      </c>
      <c r="J5" t="s" s="354">
        <v>470</v>
      </c>
      <c r="K5" t="s" s="354">
        <v>470</v>
      </c>
      <c r="L5" t="s" s="354">
        <v>470</v>
      </c>
    </row>
    <row r="6" ht="25.2" customHeight="1">
      <c r="A6" s="119">
        <v>1</v>
      </c>
      <c r="B6" s="28">
        <v>0.5923</v>
      </c>
      <c r="C6" s="28">
        <v>0.5407</v>
      </c>
      <c r="D6" s="28">
        <v>0.6254999999999999</v>
      </c>
      <c r="E6" s="28">
        <v>0.5286999999999999</v>
      </c>
      <c r="F6" s="28">
        <v>0.556</v>
      </c>
      <c r="G6" s="28">
        <v>0.3917</v>
      </c>
      <c r="H6" s="28">
        <v>0.6284</v>
      </c>
      <c r="I6" s="42"/>
      <c r="J6" s="42"/>
      <c r="K6" s="42"/>
      <c r="L6" s="42"/>
    </row>
    <row r="7" ht="25.2" customHeight="1">
      <c r="A7" s="119">
        <v>2</v>
      </c>
      <c r="B7" s="28">
        <v>0.6037</v>
      </c>
      <c r="C7" s="28">
        <v>0.513</v>
      </c>
      <c r="D7" s="28">
        <v>0.6246</v>
      </c>
      <c r="E7" s="28">
        <v>0.526</v>
      </c>
      <c r="F7" s="28">
        <v>0.5543</v>
      </c>
      <c r="G7" s="28">
        <v>0.3911</v>
      </c>
      <c r="H7" s="28">
        <v>0.6571</v>
      </c>
      <c r="I7" s="42"/>
      <c r="J7" s="42"/>
      <c r="K7" s="42"/>
      <c r="L7" s="42"/>
    </row>
    <row r="8" ht="25.2" customHeight="1">
      <c r="A8" s="119">
        <v>3</v>
      </c>
      <c r="B8" s="28">
        <v>0.5891</v>
      </c>
      <c r="C8" s="28">
        <v>0.51</v>
      </c>
      <c r="D8" s="28">
        <v>0.6246</v>
      </c>
      <c r="E8" s="28">
        <v>0.5282</v>
      </c>
      <c r="F8" s="28">
        <v>0.5523</v>
      </c>
      <c r="G8" s="28">
        <v>0.3903</v>
      </c>
      <c r="H8" s="28">
        <v>0.6505</v>
      </c>
      <c r="I8" s="42"/>
      <c r="J8" s="42"/>
      <c r="K8" s="42"/>
      <c r="L8" s="42"/>
    </row>
    <row r="9" ht="25.2" customHeight="1">
      <c r="A9" s="119">
        <v>4</v>
      </c>
      <c r="B9" s="28">
        <v>0.5928</v>
      </c>
      <c r="C9" s="28">
        <v>0.5093</v>
      </c>
      <c r="D9" s="28">
        <v>0.6238</v>
      </c>
      <c r="E9" s="28">
        <v>0.5276999999999999</v>
      </c>
      <c r="F9" s="28">
        <v>0.555</v>
      </c>
      <c r="G9" s="28">
        <v>0.3899</v>
      </c>
      <c r="H9" s="28">
        <v>0.6466</v>
      </c>
      <c r="I9" s="42"/>
      <c r="J9" s="42"/>
      <c r="K9" s="42"/>
      <c r="L9" s="42"/>
    </row>
    <row r="10" ht="25.2" customHeight="1">
      <c r="A10" s="119">
        <v>5</v>
      </c>
      <c r="B10" s="28">
        <v>0.5924</v>
      </c>
      <c r="C10" s="28">
        <v>0.5084</v>
      </c>
      <c r="D10" s="28">
        <v>0.6231</v>
      </c>
      <c r="E10" s="28">
        <v>0.5271</v>
      </c>
      <c r="F10" s="28">
        <v>0.5525</v>
      </c>
      <c r="G10" s="28">
        <v>0.389</v>
      </c>
      <c r="H10" s="28">
        <v>0.6431</v>
      </c>
      <c r="I10" s="42"/>
      <c r="J10" s="42"/>
      <c r="K10" s="42"/>
      <c r="L10" s="42"/>
    </row>
    <row r="11" ht="25.2" customHeight="1">
      <c r="A11" s="119">
        <v>6</v>
      </c>
      <c r="B11" s="28">
        <v>0.6076</v>
      </c>
      <c r="C11" s="28">
        <v>0.5075</v>
      </c>
      <c r="D11" s="28">
        <v>0.6173999999999999</v>
      </c>
      <c r="E11" s="28">
        <v>0.5243</v>
      </c>
      <c r="F11" s="28">
        <v>0.5473</v>
      </c>
      <c r="G11" s="28">
        <v>0.3888</v>
      </c>
      <c r="H11" s="28">
        <v>0.6411</v>
      </c>
      <c r="I11" s="42"/>
      <c r="J11" s="42"/>
      <c r="K11" s="42"/>
      <c r="L11" s="42"/>
    </row>
    <row r="12" ht="25.2" customHeight="1">
      <c r="A12" s="119">
        <v>7</v>
      </c>
      <c r="B12" s="28">
        <v>0.6059</v>
      </c>
      <c r="C12" s="42"/>
      <c r="D12" s="28">
        <v>0.6168</v>
      </c>
      <c r="E12" s="42"/>
      <c r="F12" s="42"/>
      <c r="G12" s="42"/>
      <c r="H12" s="28">
        <v>0.6395999999999999</v>
      </c>
      <c r="I12" s="42"/>
      <c r="J12" s="42"/>
      <c r="K12" s="42"/>
      <c r="L12" s="42"/>
    </row>
    <row r="13" ht="25.2" customHeight="1">
      <c r="A13" s="119">
        <v>8</v>
      </c>
      <c r="B13" s="28">
        <v>0.5897</v>
      </c>
      <c r="C13" s="42"/>
      <c r="D13" s="28">
        <v>0.6167</v>
      </c>
      <c r="E13" s="42"/>
      <c r="F13" s="42"/>
      <c r="G13" s="42"/>
      <c r="H13" s="28">
        <v>0.6351</v>
      </c>
      <c r="I13" s="42"/>
      <c r="J13" s="42"/>
      <c r="K13" s="42"/>
      <c r="L13" s="42"/>
    </row>
    <row r="14" ht="25.2" customHeight="1">
      <c r="A14" s="119">
        <v>9</v>
      </c>
      <c r="B14" s="28">
        <v>0.6135</v>
      </c>
      <c r="C14" s="42"/>
      <c r="D14" s="28">
        <v>0.6161</v>
      </c>
      <c r="E14" s="42"/>
      <c r="F14" s="42"/>
      <c r="G14" s="42"/>
      <c r="H14" s="28">
        <v>0.6336000000000001</v>
      </c>
      <c r="I14" s="42"/>
      <c r="J14" s="42"/>
      <c r="K14" s="42"/>
      <c r="L14" s="42"/>
    </row>
    <row r="15" ht="25.2" customHeight="1">
      <c r="A15" s="119">
        <v>10</v>
      </c>
      <c r="B15" s="28">
        <v>0.6127</v>
      </c>
      <c r="C15" s="42"/>
      <c r="D15" s="28">
        <v>0.6089</v>
      </c>
      <c r="E15" s="42"/>
      <c r="F15" s="42"/>
      <c r="G15" s="42"/>
      <c r="H15" s="28">
        <v>0.5645</v>
      </c>
      <c r="I15" s="42"/>
      <c r="J15" s="42"/>
      <c r="K15" s="42"/>
      <c r="L15" s="42"/>
    </row>
    <row r="16" ht="25.2" customHeight="1">
      <c r="A16" s="119">
        <v>11</v>
      </c>
      <c r="B16" s="42"/>
      <c r="C16" s="42"/>
      <c r="D16" s="42"/>
      <c r="E16" s="42"/>
      <c r="F16" s="42"/>
      <c r="G16" s="42"/>
      <c r="H16" s="28">
        <v>0.5856</v>
      </c>
      <c r="I16" s="42"/>
      <c r="J16" s="42"/>
      <c r="K16" s="42"/>
      <c r="L16" s="42"/>
    </row>
    <row r="17" ht="25.2" customHeight="1">
      <c r="A17" s="119">
        <v>12</v>
      </c>
      <c r="B17" s="42"/>
      <c r="C17" s="42"/>
      <c r="D17" s="42"/>
      <c r="E17" s="42"/>
      <c r="F17" s="42"/>
      <c r="G17" s="42"/>
      <c r="H17" s="28">
        <v>0.5782</v>
      </c>
      <c r="I17" s="42"/>
      <c r="J17" s="42"/>
      <c r="K17" s="42"/>
      <c r="L17" s="42"/>
    </row>
    <row r="18" ht="25.2" customHeight="1">
      <c r="A18" s="119">
        <v>13</v>
      </c>
      <c r="B18" s="42"/>
      <c r="C18" s="42"/>
      <c r="D18" s="42"/>
      <c r="E18" s="42"/>
      <c r="F18" s="42"/>
      <c r="G18" s="42"/>
      <c r="H18" s="28">
        <v>0.5976</v>
      </c>
      <c r="I18" s="42"/>
      <c r="J18" s="42"/>
      <c r="K18" s="42"/>
      <c r="L18" s="42"/>
    </row>
    <row r="19" ht="25.2" customHeight="1">
      <c r="A19" s="119">
        <v>14</v>
      </c>
      <c r="B19" s="42"/>
      <c r="C19" s="42"/>
      <c r="D19" s="42"/>
      <c r="E19" s="42"/>
      <c r="F19" s="42"/>
      <c r="G19" s="42"/>
      <c r="H19" s="28">
        <v>0.5953000000000001</v>
      </c>
      <c r="I19" s="42"/>
      <c r="J19" s="42"/>
      <c r="K19" s="42"/>
      <c r="L19" s="42"/>
    </row>
    <row r="20" ht="25.2" customHeight="1">
      <c r="A20" s="119">
        <v>15</v>
      </c>
      <c r="B20" s="42"/>
      <c r="C20" s="42"/>
      <c r="D20" s="42"/>
      <c r="E20" s="42"/>
      <c r="F20" s="42"/>
      <c r="G20" s="42"/>
      <c r="H20" s="28">
        <v>0.5916</v>
      </c>
      <c r="I20" s="42"/>
      <c r="J20" s="42"/>
      <c r="K20" s="42"/>
      <c r="L20" s="42"/>
    </row>
    <row r="21" ht="25.2" customHeight="1">
      <c r="A21" s="119">
        <v>16</v>
      </c>
      <c r="B21" s="42"/>
      <c r="C21" s="42"/>
      <c r="D21" s="42"/>
      <c r="E21" s="42"/>
      <c r="F21" s="42"/>
      <c r="G21" s="42"/>
      <c r="H21" s="42"/>
      <c r="I21" s="47"/>
      <c r="J21" s="42"/>
      <c r="K21" s="42"/>
      <c r="L21" s="42"/>
    </row>
    <row r="22" ht="25.2" customHeight="1">
      <c r="A22" s="119">
        <v>17</v>
      </c>
      <c r="B22" s="42"/>
      <c r="C22" s="42"/>
      <c r="D22" s="42"/>
      <c r="E22" s="42"/>
      <c r="F22" s="42"/>
      <c r="G22" s="42"/>
      <c r="H22" s="42"/>
      <c r="I22" s="47"/>
      <c r="J22" s="42"/>
      <c r="K22" s="42"/>
      <c r="L22" s="42"/>
    </row>
    <row r="23" ht="25.2" customHeight="1">
      <c r="A23" s="119">
        <v>18</v>
      </c>
      <c r="B23" s="42"/>
      <c r="C23" s="42"/>
      <c r="D23" s="42"/>
      <c r="E23" s="42"/>
      <c r="F23" s="42"/>
      <c r="G23" s="42"/>
      <c r="H23" s="42"/>
      <c r="I23" s="47"/>
      <c r="J23" s="42"/>
      <c r="K23" s="42"/>
      <c r="L23" s="42"/>
    </row>
    <row r="24" ht="25.2" customHeight="1">
      <c r="A24" s="119">
        <v>19</v>
      </c>
      <c r="B24" s="42"/>
      <c r="C24" s="42"/>
      <c r="D24" s="42"/>
      <c r="E24" s="42"/>
      <c r="F24" s="42"/>
      <c r="G24" s="42"/>
      <c r="H24" s="42"/>
      <c r="I24" s="47"/>
      <c r="J24" s="42"/>
      <c r="K24" s="42"/>
      <c r="L24" s="42"/>
    </row>
    <row r="25" ht="25.2" customHeight="1">
      <c r="A25" s="119">
        <v>20</v>
      </c>
      <c r="B25" s="42"/>
      <c r="C25" s="42"/>
      <c r="D25" s="42"/>
      <c r="E25" s="42"/>
      <c r="F25" s="42"/>
      <c r="G25" s="42"/>
      <c r="H25" s="42"/>
      <c r="I25" s="47"/>
      <c r="J25" s="42"/>
      <c r="K25" s="42"/>
      <c r="L25" s="42"/>
    </row>
    <row r="26" ht="25.2" customHeight="1">
      <c r="A26" s="119">
        <v>21</v>
      </c>
      <c r="B26" s="42"/>
      <c r="C26" s="42"/>
      <c r="D26" s="42"/>
      <c r="E26" s="42"/>
      <c r="F26" s="42"/>
      <c r="G26" s="42"/>
      <c r="H26" s="42"/>
      <c r="I26" s="47"/>
      <c r="J26" s="42"/>
      <c r="K26" s="42"/>
      <c r="L26" s="42"/>
    </row>
    <row r="27" ht="25.2" customHeight="1">
      <c r="A27" s="119">
        <v>22</v>
      </c>
      <c r="B27" s="42"/>
      <c r="C27" s="42"/>
      <c r="D27" s="42"/>
      <c r="E27" s="42"/>
      <c r="F27" s="42"/>
      <c r="G27" s="42"/>
      <c r="H27" s="42"/>
      <c r="I27" s="47"/>
      <c r="J27" s="42"/>
      <c r="K27" s="42"/>
      <c r="L27" s="42"/>
    </row>
    <row r="28" ht="25.2" customHeight="1">
      <c r="A28" s="119">
        <v>23</v>
      </c>
      <c r="B28" s="42"/>
      <c r="C28" s="42"/>
      <c r="D28" s="42"/>
      <c r="E28" s="42"/>
      <c r="F28" s="42"/>
      <c r="G28" s="42"/>
      <c r="H28" s="42"/>
      <c r="I28" s="47"/>
      <c r="J28" s="42"/>
      <c r="K28" s="42"/>
      <c r="L28" s="42"/>
    </row>
    <row r="29" ht="25.2" customHeight="1">
      <c r="A29" s="119">
        <v>24</v>
      </c>
      <c r="B29" s="42"/>
      <c r="C29" s="42"/>
      <c r="D29" s="42"/>
      <c r="E29" s="42"/>
      <c r="F29" s="42"/>
      <c r="G29" s="42"/>
      <c r="H29" s="42"/>
      <c r="I29" s="47"/>
      <c r="J29" s="42"/>
      <c r="K29" s="42"/>
      <c r="L29" s="42"/>
    </row>
    <row r="30" ht="25.2" customHeight="1">
      <c r="A30" s="119">
        <v>25</v>
      </c>
      <c r="B30" s="42"/>
      <c r="C30" s="42"/>
      <c r="D30" s="42"/>
      <c r="E30" s="42"/>
      <c r="F30" s="42"/>
      <c r="G30" s="42"/>
      <c r="H30" s="42"/>
      <c r="I30" s="47"/>
      <c r="J30" s="42"/>
      <c r="K30" s="42"/>
      <c r="L30" s="42"/>
    </row>
    <row r="31" ht="25.2" customHeight="1">
      <c r="A31" s="119">
        <v>26</v>
      </c>
      <c r="B31" s="42"/>
      <c r="C31" s="42"/>
      <c r="D31" s="42"/>
      <c r="E31" s="42"/>
      <c r="F31" s="42"/>
      <c r="G31" s="42"/>
      <c r="H31" s="42"/>
      <c r="I31" s="47"/>
      <c r="J31" s="42"/>
      <c r="K31" s="42"/>
      <c r="L31" s="42"/>
    </row>
    <row r="32" ht="25.2" customHeight="1">
      <c r="A32" s="119">
        <v>27</v>
      </c>
      <c r="B32" s="42"/>
      <c r="C32" s="42"/>
      <c r="D32" s="42"/>
      <c r="E32" s="42"/>
      <c r="F32" s="42"/>
      <c r="G32" s="42"/>
      <c r="H32" s="42"/>
      <c r="I32" s="47"/>
      <c r="J32" s="42"/>
      <c r="K32" s="42"/>
      <c r="L32" s="42"/>
    </row>
    <row r="33" ht="25.2" customHeight="1">
      <c r="A33" s="119">
        <v>28</v>
      </c>
      <c r="B33" s="42"/>
      <c r="C33" s="42"/>
      <c r="D33" s="42"/>
      <c r="E33" s="42"/>
      <c r="F33" s="42"/>
      <c r="G33" s="42"/>
      <c r="H33" s="42"/>
      <c r="I33" s="47"/>
      <c r="J33" s="42"/>
      <c r="K33" s="42"/>
      <c r="L33" s="42"/>
    </row>
    <row r="34" ht="25.2" customHeight="1">
      <c r="A34" s="119">
        <v>29</v>
      </c>
      <c r="B34" s="42"/>
      <c r="C34" s="42"/>
      <c r="D34" s="42"/>
      <c r="E34" s="42"/>
      <c r="F34" s="42"/>
      <c r="G34" s="42"/>
      <c r="H34" s="42"/>
      <c r="I34" s="47"/>
      <c r="J34" s="42"/>
      <c r="K34" s="42"/>
      <c r="L34" s="42"/>
    </row>
    <row r="35" ht="25.2" customHeight="1">
      <c r="A35" s="119">
        <v>30</v>
      </c>
      <c r="B35" s="42"/>
      <c r="C35" s="42"/>
      <c r="D35" s="42"/>
      <c r="E35" s="42"/>
      <c r="F35" s="42"/>
      <c r="G35" s="42"/>
      <c r="H35" s="42"/>
      <c r="I35" s="47"/>
      <c r="J35" s="42"/>
      <c r="K35" s="47"/>
      <c r="L35" s="47"/>
    </row>
    <row r="36" ht="25.2" customHeight="1">
      <c r="A36" s="127"/>
      <c r="B36" s="42"/>
      <c r="C36" s="42"/>
      <c r="D36" s="42"/>
      <c r="E36" s="42"/>
      <c r="F36" s="42"/>
      <c r="G36" s="42"/>
      <c r="H36" s="42"/>
      <c r="I36" s="47"/>
      <c r="J36" s="47"/>
      <c r="K36" s="47"/>
      <c r="L36" s="47"/>
    </row>
    <row r="37" ht="25.2" customHeight="1">
      <c r="A37" s="127"/>
      <c r="B37" s="42"/>
      <c r="C37" s="42"/>
      <c r="D37" s="42"/>
      <c r="E37" s="42"/>
      <c r="F37" s="42"/>
      <c r="G37" s="42"/>
      <c r="H37" s="42"/>
      <c r="I37" s="47"/>
      <c r="J37" s="47"/>
      <c r="K37" s="47"/>
      <c r="L37" s="47"/>
    </row>
    <row r="38" ht="25.2" customHeight="1">
      <c r="A38" s="355"/>
      <c r="B38" s="356"/>
      <c r="C38" s="356"/>
      <c r="D38" s="357"/>
      <c r="E38" s="357"/>
      <c r="F38" s="357"/>
      <c r="G38" s="357"/>
      <c r="H38" s="357"/>
      <c r="I38" s="357"/>
      <c r="J38" s="357"/>
      <c r="K38" s="357"/>
      <c r="L38" s="357"/>
    </row>
    <row r="39" ht="25.2" customHeight="1">
      <c r="A39" t="s" s="358">
        <v>471</v>
      </c>
      <c r="B39" s="359">
        <f>AVERAGE(B6:B35)</f>
        <v>0.59997</v>
      </c>
      <c r="C39" s="359">
        <f>AVERAGE(C6:C35)</f>
        <v>0.514816666666667</v>
      </c>
      <c r="D39" s="359">
        <f>AVERAGE(D6:D35)</f>
        <v>0.61975</v>
      </c>
      <c r="E39" s="359">
        <f>AVERAGE(E6:E35)</f>
        <v>0.527</v>
      </c>
      <c r="F39" s="359">
        <f>AVERAGE(F6:F35)</f>
        <v>0.5528999999999999</v>
      </c>
      <c r="G39" s="359">
        <f>AVERAGE(G6:G35)</f>
        <v>0.390133333333333</v>
      </c>
      <c r="H39" s="359">
        <f>AVERAGE(H6:H35)</f>
        <v>0.619193333333333</v>
      </c>
      <c r="I39" s="359"/>
      <c r="J39" s="359"/>
      <c r="K39" s="359"/>
      <c r="L39" s="359"/>
    </row>
    <row r="40" ht="25.2" customHeight="1">
      <c r="A40" t="s" s="360">
        <v>472</v>
      </c>
      <c r="B40" s="361">
        <f>STDEV(B6:B37)</f>
        <v>0.00968148863668301</v>
      </c>
      <c r="C40" s="361">
        <f>STDEV(C6:C37)</f>
        <v>0.012818645274235</v>
      </c>
      <c r="D40" s="361">
        <f>STDEV(D6:D37)</f>
        <v>0.0053986109324529</v>
      </c>
      <c r="E40" s="361">
        <f>STDEV(E6:E37)</f>
        <v>0.00161987653850533</v>
      </c>
      <c r="F40" s="361">
        <f>STDEV(F6:F37)</f>
        <v>0.00309386489685636</v>
      </c>
      <c r="G40" s="362">
        <f>STDEV(G6:G37)</f>
        <v>0.00114309521329882</v>
      </c>
      <c r="H40" s="363">
        <f>STDEV(H6:H37)</f>
        <v>0.0302137969115026</v>
      </c>
      <c r="I40" s="363"/>
      <c r="J40" s="363"/>
      <c r="K40" s="363"/>
      <c r="L40" s="363"/>
    </row>
    <row r="41" ht="25.2" customHeight="1">
      <c r="A41" t="s" s="364">
        <v>473</v>
      </c>
      <c r="B41" s="365">
        <f>MIN(B6:B37)</f>
        <v>0.5891</v>
      </c>
      <c r="C41" s="365">
        <f>MIN(C6:C37)</f>
        <v>0.5075</v>
      </c>
      <c r="D41" s="365">
        <f>MIN(D6:D37)</f>
        <v>0.6089</v>
      </c>
      <c r="E41" s="365">
        <f>MIN(E6:E37)</f>
        <v>0.5243</v>
      </c>
      <c r="F41" s="365">
        <f>MIN(F6:F37)</f>
        <v>0.5473</v>
      </c>
      <c r="G41" s="365">
        <f>MIN(G6:G37)</f>
        <v>0.3888</v>
      </c>
      <c r="H41" s="365">
        <f>MIN(H6:H37)</f>
        <v>0.5645</v>
      </c>
      <c r="I41" s="365"/>
      <c r="J41" s="365"/>
      <c r="K41" s="365"/>
      <c r="L41" s="365"/>
    </row>
    <row r="42" ht="25.2" customHeight="1">
      <c r="A42" t="s" s="366">
        <v>474</v>
      </c>
      <c r="B42" s="28">
        <f>MAX(B6:B37)</f>
        <v>0.6135</v>
      </c>
      <c r="C42" s="28">
        <f>MAX(C6:C37)</f>
        <v>0.5407</v>
      </c>
      <c r="D42" s="28">
        <f>MAX(D6:D37)</f>
        <v>0.6254999999999999</v>
      </c>
      <c r="E42" s="28">
        <f>MAX(E6:E37)</f>
        <v>0.5286999999999999</v>
      </c>
      <c r="F42" s="28">
        <f>MAX(F6:F37)</f>
        <v>0.556</v>
      </c>
      <c r="G42" s="28">
        <f>MAX(G6:G37)</f>
        <v>0.3917</v>
      </c>
      <c r="H42" s="28">
        <f>MAX(H6:H37)</f>
        <v>0.6571</v>
      </c>
      <c r="I42" s="28"/>
      <c r="J42" s="28"/>
      <c r="K42" s="28"/>
      <c r="L42" s="367"/>
    </row>
    <row r="43" ht="25.2" customHeight="1">
      <c r="A43" t="s" s="366">
        <v>475</v>
      </c>
      <c r="B43" s="28">
        <f>B42-B41</f>
        <v>0.0244</v>
      </c>
      <c r="C43" s="28">
        <f>C42-C41</f>
        <v>0.0332</v>
      </c>
      <c r="D43" s="28">
        <f>D42-D41</f>
        <v>0.0166</v>
      </c>
      <c r="E43" s="28">
        <f>E42-E41</f>
        <v>0.0044</v>
      </c>
      <c r="F43" s="28">
        <f>F42-F41</f>
        <v>0.008699999999999999</v>
      </c>
      <c r="G43" s="28">
        <f>G42-G41</f>
        <v>0.0029</v>
      </c>
      <c r="H43" s="28">
        <f>H42-H41</f>
        <v>0.0926</v>
      </c>
      <c r="I43" s="28"/>
      <c r="J43" s="28"/>
      <c r="K43" s="28"/>
      <c r="L43" s="368"/>
    </row>
    <row r="44" ht="25.2" customHeight="1">
      <c r="A44" t="s" s="111">
        <v>476</v>
      </c>
      <c r="B44" s="28">
        <f>0.5*B43</f>
        <v>0.0122</v>
      </c>
      <c r="C44" s="28">
        <f>0.5*C43</f>
        <v>0.0166</v>
      </c>
      <c r="D44" s="28">
        <f>0.5*D43</f>
        <v>0.0083</v>
      </c>
      <c r="E44" s="28">
        <f>0.5*E43</f>
        <v>0.0022</v>
      </c>
      <c r="F44" s="28">
        <f>0.5*F43</f>
        <v>0.00435</v>
      </c>
      <c r="G44" s="28">
        <f>0.5*G43</f>
        <v>0.00145</v>
      </c>
      <c r="H44" s="28">
        <f>0.5*H43</f>
        <v>0.0463</v>
      </c>
      <c r="I44" s="28"/>
      <c r="J44" s="28"/>
      <c r="K44" s="28"/>
      <c r="L44" s="368"/>
    </row>
    <row r="45" ht="25.2" customHeight="1">
      <c r="A45" t="s" s="369">
        <v>477</v>
      </c>
      <c r="B45" s="28">
        <f>B44/B39</f>
        <v>0.0203343500508359</v>
      </c>
      <c r="C45" s="28">
        <f>C44/C39</f>
        <v>0.0322444883291787</v>
      </c>
      <c r="D45" s="28">
        <f>D44/D39</f>
        <v>0.0133924969745865</v>
      </c>
      <c r="E45" s="28">
        <f>E44/E39</f>
        <v>0.00417457305502846</v>
      </c>
      <c r="F45" s="28">
        <f>F44/F39</f>
        <v>0.007867607162235489</v>
      </c>
      <c r="G45" s="28">
        <f>G44/G39</f>
        <v>0.00371667805878333</v>
      </c>
      <c r="H45" s="28">
        <f>H44/H39</f>
        <v>0.07477470687668911</v>
      </c>
      <c r="I45" s="28"/>
      <c r="J45" s="28"/>
      <c r="K45" s="28"/>
      <c r="L45" s="368"/>
    </row>
    <row r="46" ht="30.2" customHeight="1">
      <c r="A46" t="s" s="370">
        <v>159</v>
      </c>
      <c r="B46" t="s" s="371">
        <v>478</v>
      </c>
      <c r="C46" s="47"/>
      <c r="D46" s="47"/>
      <c r="E46" s="47"/>
      <c r="F46" s="47"/>
      <c r="G46" s="47"/>
      <c r="H46" s="59"/>
      <c r="I46" s="59"/>
      <c r="J46" s="59"/>
      <c r="K46" s="59"/>
      <c r="L46" s="59"/>
    </row>
  </sheetData>
  <mergeCells count="3">
    <mergeCell ref="A2:C2"/>
    <mergeCell ref="B46:G46"/>
    <mergeCell ref="A1:G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12.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6384" width="10" customWidth="1"/>
  </cols>
  <sheetData/>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drawing r:id="rId1"/>
</worksheet>
</file>

<file path=xl/worksheets/sheet2.xml><?xml version="1.0" encoding="utf-8"?>
<worksheet xmlns:r="http://schemas.openxmlformats.org/officeDocument/2006/relationships" xmlns="http://schemas.openxmlformats.org/spreadsheetml/2006/main">
  <dimension ref="A1:L72"/>
  <sheetViews>
    <sheetView workbookViewId="0" showGridLines="0" defaultGridColor="1">
      <pane topLeftCell="A3" xSplit="0" ySplit="2" activePane="bottomLeft" state="frozen"/>
    </sheetView>
  </sheetViews>
  <sheetFormatPr defaultColWidth="16.3333" defaultRowHeight="19.9" customHeight="1" outlineLevelRow="0" outlineLevelCol="0"/>
  <cols>
    <col min="1" max="1" width="13.0391" style="6" customWidth="1"/>
    <col min="2" max="2" width="13.8438" style="6" customWidth="1"/>
    <col min="3" max="6" width="15.5469" style="6" customWidth="1"/>
    <col min="7" max="8" width="9.86719" style="6" customWidth="1"/>
    <col min="9" max="9" width="15.5469" style="6" customWidth="1"/>
    <col min="10" max="10" width="31.5703" style="6" customWidth="1"/>
    <col min="11" max="11" width="34.8906" style="6" customWidth="1"/>
    <col min="12" max="12" width="36.1328" style="6" customWidth="1"/>
    <col min="13" max="16384" width="16.3516" style="6" customWidth="1"/>
  </cols>
  <sheetData>
    <row r="1" ht="35.7" customHeight="1">
      <c r="A1" s="7"/>
      <c r="B1" s="8"/>
      <c r="C1" t="s" s="9">
        <v>7</v>
      </c>
      <c r="D1" s="10"/>
      <c r="E1" s="10"/>
      <c r="F1" s="10"/>
      <c r="G1" s="10"/>
      <c r="H1" s="10"/>
      <c r="I1" s="10"/>
      <c r="J1" s="10"/>
      <c r="K1" s="10"/>
      <c r="L1" s="10"/>
    </row>
    <row r="2" ht="31.6" customHeight="1">
      <c r="A2" s="11"/>
      <c r="B2" t="s" s="12">
        <v>8</v>
      </c>
      <c r="C2" s="13"/>
      <c r="D2" s="13"/>
      <c r="E2" s="13"/>
      <c r="F2" s="13"/>
      <c r="G2" s="13"/>
      <c r="H2" s="13"/>
      <c r="I2" s="13"/>
      <c r="J2" s="13"/>
      <c r="K2" s="13"/>
      <c r="L2" s="13"/>
    </row>
    <row r="3" ht="31.2" customHeight="1">
      <c r="A3" s="14"/>
      <c r="B3" t="s" s="15">
        <v>9</v>
      </c>
      <c r="C3" s="16"/>
      <c r="D3" s="16"/>
      <c r="E3" s="16"/>
      <c r="F3" s="16"/>
      <c r="G3" s="17"/>
      <c r="H3" s="17"/>
      <c r="I3" s="16"/>
      <c r="J3" s="16"/>
      <c r="K3" s="16"/>
      <c r="L3" s="16"/>
    </row>
    <row r="4" ht="62.25" customHeight="1">
      <c r="A4" t="s" s="18">
        <v>10</v>
      </c>
      <c r="B4" t="s" s="19">
        <v>11</v>
      </c>
      <c r="C4" t="s" s="20">
        <v>12</v>
      </c>
      <c r="D4" t="s" s="20">
        <v>13</v>
      </c>
      <c r="E4" t="s" s="20">
        <v>14</v>
      </c>
      <c r="F4" t="s" s="21">
        <v>15</v>
      </c>
      <c r="G4" t="s" s="22">
        <v>16</v>
      </c>
      <c r="H4" t="s" s="22">
        <v>17</v>
      </c>
      <c r="I4" t="s" s="23">
        <v>18</v>
      </c>
      <c r="J4" t="s" s="24">
        <v>19</v>
      </c>
      <c r="K4" t="s" s="24">
        <v>20</v>
      </c>
      <c r="L4" t="s" s="24">
        <v>21</v>
      </c>
    </row>
    <row r="5" ht="31.65" customHeight="1">
      <c r="A5" s="25">
        <v>1</v>
      </c>
      <c r="B5" s="26">
        <v>7</v>
      </c>
      <c r="C5" s="27">
        <v>3000</v>
      </c>
      <c r="D5" s="28">
        <v>13.53</v>
      </c>
      <c r="E5" s="28">
        <v>17.751</v>
      </c>
      <c r="F5" s="27">
        <f>E5*3600</f>
        <v>63903.6</v>
      </c>
      <c r="G5" s="29">
        <v>100</v>
      </c>
      <c r="H5" s="29">
        <v>20</v>
      </c>
      <c r="I5" s="28">
        <v>13.23</v>
      </c>
      <c r="J5" t="s" s="30">
        <v>22</v>
      </c>
      <c r="K5" t="s" s="30">
        <v>23</v>
      </c>
      <c r="L5" t="s" s="31">
        <v>24</v>
      </c>
    </row>
    <row r="6" ht="31.65" customHeight="1">
      <c r="A6" s="25">
        <v>2</v>
      </c>
      <c r="B6" s="26">
        <v>7</v>
      </c>
      <c r="C6" s="27">
        <v>3000</v>
      </c>
      <c r="D6" s="28">
        <v>13.32</v>
      </c>
      <c r="E6" s="28">
        <v>17.769</v>
      </c>
      <c r="F6" s="27">
        <f>E6*3600</f>
        <v>63968.4</v>
      </c>
      <c r="G6" s="32">
        <v>100</v>
      </c>
      <c r="H6" s="32">
        <v>20</v>
      </c>
      <c r="I6" s="28">
        <v>13.2</v>
      </c>
      <c r="J6" t="s" s="33">
        <v>25</v>
      </c>
      <c r="K6" t="s" s="33">
        <v>26</v>
      </c>
      <c r="L6" t="s" s="34">
        <v>24</v>
      </c>
    </row>
    <row r="7" ht="31.65" customHeight="1">
      <c r="A7" s="25">
        <v>3</v>
      </c>
      <c r="B7" s="26">
        <v>7</v>
      </c>
      <c r="C7" s="27">
        <v>3000</v>
      </c>
      <c r="D7" s="28">
        <v>13.33</v>
      </c>
      <c r="E7" s="28">
        <v>17.78</v>
      </c>
      <c r="F7" s="27">
        <f>E7*3600</f>
        <v>64008</v>
      </c>
      <c r="G7" s="32">
        <v>100</v>
      </c>
      <c r="H7" s="32">
        <v>20</v>
      </c>
      <c r="I7" s="28">
        <v>13.22</v>
      </c>
      <c r="J7" t="s" s="33">
        <v>27</v>
      </c>
      <c r="K7" t="s" s="33">
        <v>28</v>
      </c>
      <c r="L7" t="s" s="34">
        <v>24</v>
      </c>
    </row>
    <row r="8" ht="31.65" customHeight="1">
      <c r="A8" s="25">
        <v>4</v>
      </c>
      <c r="B8" s="26">
        <v>7</v>
      </c>
      <c r="C8" s="27">
        <v>3000</v>
      </c>
      <c r="D8" s="28">
        <v>13.32</v>
      </c>
      <c r="E8" s="28">
        <v>17.769</v>
      </c>
      <c r="F8" s="27">
        <f>E8*3600</f>
        <v>63968.4</v>
      </c>
      <c r="G8" s="32">
        <v>100</v>
      </c>
      <c r="H8" s="32">
        <v>20</v>
      </c>
      <c r="I8" s="28">
        <v>13.22</v>
      </c>
      <c r="J8" t="s" s="33">
        <v>29</v>
      </c>
      <c r="K8" t="s" s="33">
        <v>30</v>
      </c>
      <c r="L8" t="s" s="34">
        <v>31</v>
      </c>
    </row>
    <row r="9" ht="31.65" customHeight="1">
      <c r="A9" s="25">
        <v>5</v>
      </c>
      <c r="B9" s="26">
        <v>7</v>
      </c>
      <c r="C9" s="27">
        <v>3000</v>
      </c>
      <c r="D9" s="28">
        <v>13.33</v>
      </c>
      <c r="E9" s="28">
        <v>17.714</v>
      </c>
      <c r="F9" s="27">
        <f>E9*3600</f>
        <v>63770.4</v>
      </c>
      <c r="G9" s="32">
        <v>100</v>
      </c>
      <c r="H9" s="32">
        <v>20</v>
      </c>
      <c r="I9" s="28">
        <v>13.22</v>
      </c>
      <c r="J9" t="s" s="33">
        <v>32</v>
      </c>
      <c r="K9" t="s" s="33">
        <v>33</v>
      </c>
      <c r="L9" t="s" s="34">
        <v>31</v>
      </c>
    </row>
    <row r="10" ht="31.65" customHeight="1">
      <c r="A10" s="25">
        <v>6</v>
      </c>
      <c r="B10" s="26">
        <v>7</v>
      </c>
      <c r="C10" s="27">
        <v>3000</v>
      </c>
      <c r="D10" s="28">
        <v>13.32</v>
      </c>
      <c r="E10" s="28">
        <v>17.734</v>
      </c>
      <c r="F10" s="27">
        <f>E10*3600</f>
        <v>63842.4</v>
      </c>
      <c r="G10" s="32">
        <v>100</v>
      </c>
      <c r="H10" s="32">
        <v>20</v>
      </c>
      <c r="I10" s="28">
        <v>13.21</v>
      </c>
      <c r="J10" t="s" s="33">
        <v>34</v>
      </c>
      <c r="K10" t="s" s="33">
        <v>35</v>
      </c>
      <c r="L10" t="s" s="34">
        <v>31</v>
      </c>
    </row>
    <row r="11" ht="31.65" customHeight="1">
      <c r="A11" s="25">
        <v>7</v>
      </c>
      <c r="B11" s="26">
        <v>7</v>
      </c>
      <c r="C11" s="27">
        <v>3000</v>
      </c>
      <c r="D11" s="28">
        <v>13.33</v>
      </c>
      <c r="E11" s="28">
        <v>17.687</v>
      </c>
      <c r="F11" s="27">
        <f>E11*3600</f>
        <v>63673.2</v>
      </c>
      <c r="G11" s="32">
        <v>100</v>
      </c>
      <c r="H11" s="32">
        <v>20</v>
      </c>
      <c r="I11" s="28">
        <v>13.22</v>
      </c>
      <c r="J11" t="s" s="33">
        <v>36</v>
      </c>
      <c r="K11" t="s" s="33">
        <v>37</v>
      </c>
      <c r="L11" t="s" s="34">
        <v>31</v>
      </c>
    </row>
    <row r="12" ht="31.65" customHeight="1">
      <c r="A12" s="25">
        <v>8</v>
      </c>
      <c r="B12" s="26">
        <v>7</v>
      </c>
      <c r="C12" s="27">
        <v>3000</v>
      </c>
      <c r="D12" s="28">
        <v>13.21</v>
      </c>
      <c r="E12" s="28">
        <v>8.710000000000001</v>
      </c>
      <c r="F12" s="27">
        <f>E12*3600</f>
        <v>31356</v>
      </c>
      <c r="G12" s="32">
        <v>80</v>
      </c>
      <c r="H12" s="32">
        <v>10</v>
      </c>
      <c r="I12" s="28">
        <v>13.13</v>
      </c>
      <c r="J12" t="s" s="33">
        <v>38</v>
      </c>
      <c r="K12" t="s" s="33">
        <v>39</v>
      </c>
      <c r="L12" t="s" s="34">
        <v>40</v>
      </c>
    </row>
    <row r="13" ht="31.65" customHeight="1">
      <c r="A13" s="25">
        <v>9</v>
      </c>
      <c r="B13" s="26">
        <v>7</v>
      </c>
      <c r="C13" s="27">
        <v>3000</v>
      </c>
      <c r="D13" s="28">
        <v>13.24</v>
      </c>
      <c r="E13" s="28">
        <v>17.627</v>
      </c>
      <c r="F13" s="27">
        <f>E13*3600</f>
        <v>63457.2</v>
      </c>
      <c r="G13" s="32">
        <v>90</v>
      </c>
      <c r="H13" s="32">
        <v>20</v>
      </c>
      <c r="I13" s="28">
        <v>13.14</v>
      </c>
      <c r="J13" t="s" s="33">
        <v>41</v>
      </c>
      <c r="K13" t="s" s="33">
        <v>42</v>
      </c>
      <c r="L13" t="s" s="34">
        <v>40</v>
      </c>
    </row>
    <row r="14" ht="31.65" customHeight="1">
      <c r="A14" s="25">
        <v>10</v>
      </c>
      <c r="B14" s="26">
        <v>7</v>
      </c>
      <c r="C14" s="27">
        <v>3000</v>
      </c>
      <c r="D14" s="28">
        <v>13.26</v>
      </c>
      <c r="E14" s="28">
        <v>26.207</v>
      </c>
      <c r="F14" s="27">
        <f>E14*3600</f>
        <v>94345.2</v>
      </c>
      <c r="G14" s="32">
        <v>90</v>
      </c>
      <c r="H14" s="32">
        <v>30</v>
      </c>
      <c r="I14" s="28">
        <v>13.13</v>
      </c>
      <c r="J14" t="s" s="33">
        <v>43</v>
      </c>
      <c r="K14" t="s" s="33">
        <v>44</v>
      </c>
      <c r="L14" t="s" s="34">
        <v>40</v>
      </c>
    </row>
    <row r="15" ht="31.65" customHeight="1">
      <c r="A15" s="25">
        <v>11</v>
      </c>
      <c r="B15" s="26">
        <v>7</v>
      </c>
      <c r="C15" s="27">
        <v>3000</v>
      </c>
      <c r="D15" s="28">
        <v>13.25</v>
      </c>
      <c r="E15" s="28">
        <v>13.259</v>
      </c>
      <c r="F15" s="27">
        <f>E15*3600</f>
        <v>47732.4</v>
      </c>
      <c r="G15" s="32">
        <v>90</v>
      </c>
      <c r="H15" s="32">
        <v>15</v>
      </c>
      <c r="I15" s="28">
        <v>13.19</v>
      </c>
      <c r="J15" t="s" s="33">
        <v>45</v>
      </c>
      <c r="K15" t="s" s="33">
        <v>46</v>
      </c>
      <c r="L15" t="s" s="34">
        <v>40</v>
      </c>
    </row>
    <row r="16" ht="31.65" customHeight="1">
      <c r="A16" s="25">
        <v>12</v>
      </c>
      <c r="B16" s="26">
        <v>7</v>
      </c>
      <c r="C16" s="27">
        <v>3000</v>
      </c>
      <c r="D16" s="28">
        <v>13.22</v>
      </c>
      <c r="E16" s="28">
        <v>8.827999999999999</v>
      </c>
      <c r="F16" s="27">
        <f>E16*3600</f>
        <v>31780.8</v>
      </c>
      <c r="G16" s="32">
        <v>80</v>
      </c>
      <c r="H16" s="32">
        <v>10</v>
      </c>
      <c r="I16" s="28">
        <v>13.15</v>
      </c>
      <c r="J16" t="s" s="33">
        <v>47</v>
      </c>
      <c r="K16" t="s" s="33">
        <v>48</v>
      </c>
      <c r="L16" t="s" s="34">
        <v>40</v>
      </c>
    </row>
    <row r="17" ht="31.65" customHeight="1">
      <c r="A17" s="25">
        <v>13</v>
      </c>
      <c r="B17" s="26">
        <v>7</v>
      </c>
      <c r="C17" s="27">
        <v>3000</v>
      </c>
      <c r="D17" s="28">
        <v>13.23</v>
      </c>
      <c r="E17" s="28">
        <v>13.204</v>
      </c>
      <c r="F17" s="27">
        <f>E17*3600</f>
        <v>47534.4</v>
      </c>
      <c r="G17" s="32">
        <v>80</v>
      </c>
      <c r="H17" s="32">
        <v>15</v>
      </c>
      <c r="I17" s="28">
        <v>13.13</v>
      </c>
      <c r="J17" t="s" s="33">
        <v>49</v>
      </c>
      <c r="K17" t="s" s="33">
        <v>50</v>
      </c>
      <c r="L17" t="s" s="34">
        <v>40</v>
      </c>
    </row>
    <row r="18" ht="31.65" customHeight="1">
      <c r="A18" s="25">
        <v>14</v>
      </c>
      <c r="B18" s="26">
        <v>7</v>
      </c>
      <c r="C18" s="27">
        <v>3000</v>
      </c>
      <c r="D18" s="28">
        <v>13.32</v>
      </c>
      <c r="E18" s="28">
        <v>13.317</v>
      </c>
      <c r="F18" s="27">
        <f>E18*3600</f>
        <v>47941.2</v>
      </c>
      <c r="G18" s="32">
        <v>100</v>
      </c>
      <c r="H18" s="32">
        <v>15</v>
      </c>
      <c r="I18" s="28">
        <v>13.25</v>
      </c>
      <c r="J18" t="s" s="33">
        <v>51</v>
      </c>
      <c r="K18" t="s" s="33">
        <v>52</v>
      </c>
      <c r="L18" t="s" s="34">
        <v>40</v>
      </c>
    </row>
    <row r="19" ht="31.65" customHeight="1">
      <c r="A19" s="25">
        <v>15</v>
      </c>
      <c r="B19" s="26">
        <v>7</v>
      </c>
      <c r="C19" s="27">
        <v>3000</v>
      </c>
      <c r="D19" s="28">
        <v>13.25</v>
      </c>
      <c r="E19" s="28">
        <v>13.211</v>
      </c>
      <c r="F19" s="27">
        <f>E19*3600</f>
        <v>47559.6</v>
      </c>
      <c r="G19" s="35">
        <v>90</v>
      </c>
      <c r="H19" s="35">
        <v>15</v>
      </c>
      <c r="I19" s="28">
        <v>13.18</v>
      </c>
      <c r="J19" t="s" s="33">
        <v>53</v>
      </c>
      <c r="K19" t="s" s="33">
        <v>54</v>
      </c>
      <c r="L19" t="s" s="34">
        <v>40</v>
      </c>
    </row>
    <row r="20" ht="31.65" customHeight="1">
      <c r="A20" s="25">
        <v>16</v>
      </c>
      <c r="B20" s="26">
        <v>7</v>
      </c>
      <c r="C20" s="27">
        <v>3000</v>
      </c>
      <c r="D20" s="28">
        <v>13.26</v>
      </c>
      <c r="E20" s="28">
        <v>17.673</v>
      </c>
      <c r="F20" s="27">
        <f>E20*3600</f>
        <v>63622.8</v>
      </c>
      <c r="G20" s="35">
        <v>95</v>
      </c>
      <c r="H20" s="35">
        <v>20</v>
      </c>
      <c r="I20" s="28">
        <v>13.18</v>
      </c>
      <c r="J20" t="s" s="33">
        <v>55</v>
      </c>
      <c r="K20" t="s" s="33">
        <v>56</v>
      </c>
      <c r="L20" t="s" s="34">
        <v>40</v>
      </c>
    </row>
    <row r="21" ht="31.65" customHeight="1">
      <c r="A21" s="25">
        <v>17</v>
      </c>
      <c r="B21" s="26">
        <v>7</v>
      </c>
      <c r="C21" s="27">
        <v>3000</v>
      </c>
      <c r="D21" s="28">
        <v>26.76</v>
      </c>
      <c r="E21" s="28">
        <v>35.494</v>
      </c>
      <c r="F21" s="27">
        <f>E21*3600</f>
        <v>127778.4</v>
      </c>
      <c r="G21" s="35">
        <v>100</v>
      </c>
      <c r="H21" s="35">
        <v>20</v>
      </c>
      <c r="I21" s="28">
        <v>26.43</v>
      </c>
      <c r="J21" t="s" s="33">
        <v>57</v>
      </c>
      <c r="K21" t="s" s="33">
        <v>58</v>
      </c>
      <c r="L21" t="s" s="34">
        <v>59</v>
      </c>
    </row>
    <row r="22" ht="31.65" customHeight="1">
      <c r="A22" s="25">
        <v>18</v>
      </c>
      <c r="B22" s="26">
        <v>7</v>
      </c>
      <c r="C22" s="27">
        <v>3000</v>
      </c>
      <c r="D22" s="28">
        <v>26.62</v>
      </c>
      <c r="E22" s="28">
        <v>35.68</v>
      </c>
      <c r="F22" s="27">
        <f>E22*3600</f>
        <v>128448</v>
      </c>
      <c r="G22" s="35">
        <v>100</v>
      </c>
      <c r="H22" s="35">
        <v>20</v>
      </c>
      <c r="I22" s="28">
        <v>26.44</v>
      </c>
      <c r="J22" t="s" s="33">
        <v>60</v>
      </c>
      <c r="K22" t="s" s="33">
        <v>61</v>
      </c>
      <c r="L22" t="s" s="34">
        <v>59</v>
      </c>
    </row>
    <row r="23" ht="31.65" customHeight="1">
      <c r="A23" s="25">
        <v>19</v>
      </c>
      <c r="B23" s="26">
        <v>18</v>
      </c>
      <c r="C23" s="27">
        <v>4000</v>
      </c>
      <c r="D23" s="28">
        <v>13.43</v>
      </c>
      <c r="E23" s="28">
        <v>22.863</v>
      </c>
      <c r="F23" s="27">
        <f>E23*3600</f>
        <v>82306.8</v>
      </c>
      <c r="G23" s="35">
        <v>100</v>
      </c>
      <c r="H23" s="35">
        <v>10</v>
      </c>
      <c r="I23" s="28">
        <v>13.26</v>
      </c>
      <c r="J23" t="s" s="33">
        <v>62</v>
      </c>
      <c r="K23" t="s" s="33">
        <v>63</v>
      </c>
      <c r="L23" t="s" s="36">
        <v>64</v>
      </c>
    </row>
    <row r="24" ht="31.65" customHeight="1">
      <c r="A24" s="25">
        <v>20</v>
      </c>
      <c r="B24" s="26">
        <v>18</v>
      </c>
      <c r="C24" s="27">
        <v>4000</v>
      </c>
      <c r="D24" s="28">
        <v>13.33</v>
      </c>
      <c r="E24" s="28">
        <v>22.858</v>
      </c>
      <c r="F24" s="27">
        <f>E24*3600</f>
        <v>82288.8</v>
      </c>
      <c r="G24" s="35">
        <v>100</v>
      </c>
      <c r="H24" s="35">
        <v>10</v>
      </c>
      <c r="I24" s="28">
        <v>13.26</v>
      </c>
      <c r="J24" t="s" s="33">
        <v>65</v>
      </c>
      <c r="K24" t="s" s="33">
        <v>66</v>
      </c>
      <c r="L24" t="s" s="34">
        <v>64</v>
      </c>
    </row>
    <row r="25" ht="31.65" customHeight="1">
      <c r="A25" s="25">
        <v>21</v>
      </c>
      <c r="B25" s="26">
        <v>18</v>
      </c>
      <c r="C25" s="27">
        <v>4000</v>
      </c>
      <c r="D25" s="28">
        <v>13.42</v>
      </c>
      <c r="E25" s="28">
        <v>22.805</v>
      </c>
      <c r="F25" s="27">
        <f>E25*3600</f>
        <v>82098</v>
      </c>
      <c r="G25" s="35">
        <v>100</v>
      </c>
      <c r="H25" s="35">
        <v>10</v>
      </c>
      <c r="I25" s="28">
        <v>13.25</v>
      </c>
      <c r="J25" t="s" s="33">
        <v>67</v>
      </c>
      <c r="K25" t="s" s="33">
        <v>68</v>
      </c>
      <c r="L25" t="s" s="34">
        <v>64</v>
      </c>
    </row>
    <row r="26" ht="31.65" customHeight="1">
      <c r="A26" s="25">
        <v>22</v>
      </c>
      <c r="B26" s="26">
        <v>18</v>
      </c>
      <c r="C26" s="27">
        <v>4000</v>
      </c>
      <c r="D26" s="28">
        <v>13.33</v>
      </c>
      <c r="E26" s="28">
        <v>22.848</v>
      </c>
      <c r="F26" s="27">
        <f>E26*3600</f>
        <v>82252.8</v>
      </c>
      <c r="G26" s="35">
        <v>100</v>
      </c>
      <c r="H26" s="35">
        <v>10</v>
      </c>
      <c r="I26" s="28">
        <v>13.25</v>
      </c>
      <c r="J26" t="s" s="33">
        <v>69</v>
      </c>
      <c r="K26" t="s" s="33">
        <v>70</v>
      </c>
      <c r="L26" t="s" s="34">
        <v>64</v>
      </c>
    </row>
    <row r="27" ht="31.65" customHeight="1">
      <c r="A27" s="25">
        <v>23</v>
      </c>
      <c r="B27" s="26">
        <v>18</v>
      </c>
      <c r="C27" s="27">
        <v>4000</v>
      </c>
      <c r="D27" s="28">
        <v>13.53</v>
      </c>
      <c r="E27" s="28">
        <v>22.815</v>
      </c>
      <c r="F27" s="27">
        <f>E27*3600</f>
        <v>82134</v>
      </c>
      <c r="G27" s="35">
        <v>100</v>
      </c>
      <c r="H27" s="35">
        <v>10</v>
      </c>
      <c r="I27" s="28">
        <v>13.25</v>
      </c>
      <c r="J27" t="s" s="33">
        <v>71</v>
      </c>
      <c r="K27" t="s" s="33">
        <v>72</v>
      </c>
      <c r="L27" t="s" s="34">
        <v>64</v>
      </c>
    </row>
    <row r="28" ht="31.65" customHeight="1">
      <c r="A28" s="25">
        <v>24</v>
      </c>
      <c r="B28" s="26">
        <v>18</v>
      </c>
      <c r="C28" s="27">
        <v>4000</v>
      </c>
      <c r="D28" s="28">
        <v>13.36</v>
      </c>
      <c r="E28" s="28">
        <v>22.811</v>
      </c>
      <c r="F28" s="27">
        <f>E28*3600</f>
        <v>82119.600000000006</v>
      </c>
      <c r="G28" s="35">
        <v>100</v>
      </c>
      <c r="H28" s="35">
        <v>10</v>
      </c>
      <c r="I28" s="28">
        <v>13.25</v>
      </c>
      <c r="J28" t="s" s="33">
        <v>73</v>
      </c>
      <c r="K28" t="s" s="33">
        <v>74</v>
      </c>
      <c r="L28" t="s" s="34">
        <v>64</v>
      </c>
    </row>
    <row r="29" ht="31.65" customHeight="1">
      <c r="A29" s="25">
        <v>25</v>
      </c>
      <c r="B29" s="26">
        <v>18</v>
      </c>
      <c r="C29" s="27">
        <v>5000</v>
      </c>
      <c r="D29" s="28">
        <v>13.5</v>
      </c>
      <c r="E29" s="28">
        <v>45.012</v>
      </c>
      <c r="F29" s="27">
        <f>E29*3600</f>
        <v>162043.2</v>
      </c>
      <c r="G29" s="35">
        <v>100</v>
      </c>
      <c r="H29" s="35">
        <v>20</v>
      </c>
      <c r="I29" s="28">
        <v>13.23</v>
      </c>
      <c r="J29" t="s" s="33">
        <v>75</v>
      </c>
      <c r="K29" t="s" s="33">
        <v>76</v>
      </c>
      <c r="L29" t="s" s="34">
        <v>64</v>
      </c>
    </row>
    <row r="30" ht="31.65" customHeight="1">
      <c r="A30" s="25">
        <v>26</v>
      </c>
      <c r="B30" s="26">
        <v>18</v>
      </c>
      <c r="C30" s="27">
        <v>5000</v>
      </c>
      <c r="D30" s="28">
        <v>13.35</v>
      </c>
      <c r="E30" s="28">
        <v>45.052</v>
      </c>
      <c r="F30" s="27">
        <f>E30*3600</f>
        <v>162187.2</v>
      </c>
      <c r="G30" s="35">
        <v>100</v>
      </c>
      <c r="H30" s="35">
        <v>20</v>
      </c>
      <c r="I30" s="28">
        <v>13.24</v>
      </c>
      <c r="J30" t="s" s="33">
        <v>77</v>
      </c>
      <c r="K30" t="s" s="33">
        <v>78</v>
      </c>
      <c r="L30" t="s" s="34">
        <v>64</v>
      </c>
    </row>
    <row r="31" ht="31.65" customHeight="1">
      <c r="A31" s="25">
        <v>27</v>
      </c>
      <c r="B31" s="26">
        <v>18</v>
      </c>
      <c r="C31" s="27">
        <v>5000</v>
      </c>
      <c r="D31" s="28">
        <v>13.52</v>
      </c>
      <c r="E31" s="28">
        <v>44.81</v>
      </c>
      <c r="F31" s="27">
        <f>E31*3600</f>
        <v>161316</v>
      </c>
      <c r="G31" s="35">
        <v>100</v>
      </c>
      <c r="H31" s="35">
        <v>20</v>
      </c>
      <c r="I31" s="28">
        <v>13.23</v>
      </c>
      <c r="J31" t="s" s="33">
        <v>79</v>
      </c>
      <c r="K31" t="s" s="33">
        <v>80</v>
      </c>
      <c r="L31" t="s" s="34">
        <v>64</v>
      </c>
    </row>
    <row r="32" ht="31.65" customHeight="1">
      <c r="A32" s="25">
        <v>28</v>
      </c>
      <c r="B32" s="26">
        <v>18</v>
      </c>
      <c r="C32" s="27">
        <v>5000</v>
      </c>
      <c r="D32" s="28">
        <v>13.45</v>
      </c>
      <c r="E32" s="28">
        <v>44.824</v>
      </c>
      <c r="F32" s="27">
        <f>E32*3600</f>
        <v>161366.4</v>
      </c>
      <c r="G32" s="35">
        <v>100</v>
      </c>
      <c r="H32" s="35">
        <v>20</v>
      </c>
      <c r="I32" s="28">
        <v>13.24</v>
      </c>
      <c r="J32" t="s" s="33">
        <v>81</v>
      </c>
      <c r="K32" t="s" s="33">
        <v>82</v>
      </c>
      <c r="L32" t="s" s="34">
        <v>64</v>
      </c>
    </row>
    <row r="33" ht="31.65" customHeight="1">
      <c r="A33" s="25">
        <v>29</v>
      </c>
      <c r="B33" s="26">
        <v>18</v>
      </c>
      <c r="C33" s="27">
        <v>5000</v>
      </c>
      <c r="D33" s="28">
        <v>13.55</v>
      </c>
      <c r="E33" s="28">
        <v>44.619</v>
      </c>
      <c r="F33" s="27">
        <f>E33*3600</f>
        <v>160628.4</v>
      </c>
      <c r="G33" s="35">
        <v>100</v>
      </c>
      <c r="H33" s="35">
        <v>20</v>
      </c>
      <c r="I33" s="28">
        <v>13.23</v>
      </c>
      <c r="J33" t="s" s="33">
        <v>83</v>
      </c>
      <c r="K33" t="s" s="33">
        <v>84</v>
      </c>
      <c r="L33" t="s" s="34">
        <v>64</v>
      </c>
    </row>
    <row r="34" ht="31.65" customHeight="1">
      <c r="A34" s="25">
        <v>30</v>
      </c>
      <c r="B34" s="26">
        <v>18</v>
      </c>
      <c r="C34" s="27">
        <v>5000</v>
      </c>
      <c r="D34" s="28">
        <v>13.5</v>
      </c>
      <c r="E34" s="28">
        <v>44.779</v>
      </c>
      <c r="F34" s="27">
        <f>E34*3600</f>
        <v>161204.4</v>
      </c>
      <c r="G34" s="35">
        <v>100</v>
      </c>
      <c r="H34" s="35">
        <v>20</v>
      </c>
      <c r="I34" s="28">
        <v>13.23</v>
      </c>
      <c r="J34" t="s" s="33">
        <v>85</v>
      </c>
      <c r="K34" t="s" s="33">
        <v>86</v>
      </c>
      <c r="L34" t="s" s="34">
        <v>64</v>
      </c>
    </row>
    <row r="35" ht="31.65" customHeight="1">
      <c r="A35" s="25">
        <v>31</v>
      </c>
      <c r="B35" s="26">
        <v>18</v>
      </c>
      <c r="C35" s="27">
        <v>5000</v>
      </c>
      <c r="D35" s="28">
        <v>13.5</v>
      </c>
      <c r="E35" s="28">
        <v>44.657</v>
      </c>
      <c r="F35" s="27">
        <f>E35*3600</f>
        <v>160765.2</v>
      </c>
      <c r="G35" s="35">
        <v>100</v>
      </c>
      <c r="H35" s="35">
        <v>20</v>
      </c>
      <c r="I35" s="28">
        <v>13.23</v>
      </c>
      <c r="J35" t="s" s="33">
        <v>87</v>
      </c>
      <c r="K35" t="s" s="33">
        <v>88</v>
      </c>
      <c r="L35" t="s" s="34">
        <v>89</v>
      </c>
    </row>
    <row r="36" ht="31.65" customHeight="1">
      <c r="A36" s="25">
        <v>32</v>
      </c>
      <c r="B36" s="26">
        <v>18</v>
      </c>
      <c r="C36" s="27">
        <v>5000</v>
      </c>
      <c r="D36" s="28">
        <v>13.45</v>
      </c>
      <c r="E36" s="28">
        <v>44.64</v>
      </c>
      <c r="F36" s="27">
        <f>E36*3600</f>
        <v>160704</v>
      </c>
      <c r="G36" s="35">
        <v>100</v>
      </c>
      <c r="H36" s="35">
        <v>20</v>
      </c>
      <c r="I36" s="28">
        <v>13.23</v>
      </c>
      <c r="J36" t="s" s="33">
        <v>90</v>
      </c>
      <c r="K36" t="s" s="33">
        <v>91</v>
      </c>
      <c r="L36" t="s" s="34">
        <v>89</v>
      </c>
    </row>
    <row r="37" ht="31.65" customHeight="1">
      <c r="A37" s="25">
        <v>33</v>
      </c>
      <c r="B37" s="26">
        <v>18</v>
      </c>
      <c r="C37" s="27">
        <v>5000</v>
      </c>
      <c r="D37" s="28">
        <v>13.57</v>
      </c>
      <c r="E37" s="28">
        <v>44.688</v>
      </c>
      <c r="F37" s="27">
        <f>E37*3600</f>
        <v>160876.8</v>
      </c>
      <c r="G37" s="35">
        <v>100</v>
      </c>
      <c r="H37" s="35">
        <v>20</v>
      </c>
      <c r="I37" s="28">
        <v>13.23</v>
      </c>
      <c r="J37" t="s" s="33">
        <v>92</v>
      </c>
      <c r="K37" t="s" s="33">
        <v>93</v>
      </c>
      <c r="L37" t="s" s="37">
        <v>89</v>
      </c>
    </row>
    <row r="38" ht="31.65" customHeight="1">
      <c r="A38" s="25">
        <v>34</v>
      </c>
      <c r="B38" s="26">
        <v>18</v>
      </c>
      <c r="C38" s="27">
        <v>5000</v>
      </c>
      <c r="D38" s="28">
        <v>13.26</v>
      </c>
      <c r="E38" s="28">
        <v>22.697</v>
      </c>
      <c r="F38" s="27">
        <f>E38*3600</f>
        <v>81709.2</v>
      </c>
      <c r="G38" s="35">
        <v>90</v>
      </c>
      <c r="H38" s="35">
        <v>10</v>
      </c>
      <c r="I38" s="28">
        <v>13.23</v>
      </c>
      <c r="J38" t="s" s="33">
        <v>94</v>
      </c>
      <c r="K38" t="s" s="38">
        <v>95</v>
      </c>
      <c r="L38" t="s" s="39">
        <v>96</v>
      </c>
    </row>
    <row r="39" ht="31.65" customHeight="1">
      <c r="A39" s="25">
        <v>35</v>
      </c>
      <c r="B39" s="26">
        <v>18</v>
      </c>
      <c r="C39" s="27">
        <v>5000</v>
      </c>
      <c r="D39" s="28">
        <v>13.23</v>
      </c>
      <c r="E39" s="28">
        <v>22.408</v>
      </c>
      <c r="F39" s="27">
        <f>E39*3600</f>
        <v>80668.8</v>
      </c>
      <c r="G39" s="35">
        <v>85</v>
      </c>
      <c r="H39" s="35">
        <v>10</v>
      </c>
      <c r="I39" s="28">
        <v>13.17</v>
      </c>
      <c r="J39" t="s" s="33">
        <v>97</v>
      </c>
      <c r="K39" t="s" s="33">
        <v>98</v>
      </c>
      <c r="L39" t="s" s="40">
        <v>96</v>
      </c>
    </row>
    <row r="40" ht="31.65" customHeight="1">
      <c r="A40" s="25">
        <v>36</v>
      </c>
      <c r="B40" s="26">
        <v>18</v>
      </c>
      <c r="C40" s="27">
        <v>5000</v>
      </c>
      <c r="D40" s="28">
        <v>13.26</v>
      </c>
      <c r="E40" s="28">
        <v>44.365</v>
      </c>
      <c r="F40" s="27">
        <f>E40*3600</f>
        <v>159714</v>
      </c>
      <c r="G40" s="35">
        <v>90</v>
      </c>
      <c r="H40" s="35">
        <v>20</v>
      </c>
      <c r="I40" s="28">
        <v>13.15</v>
      </c>
      <c r="J40" t="s" s="33">
        <v>99</v>
      </c>
      <c r="K40" t="s" s="33">
        <v>100</v>
      </c>
      <c r="L40" t="s" s="34">
        <v>96</v>
      </c>
    </row>
    <row r="41" ht="31.65" customHeight="1">
      <c r="A41" s="25">
        <v>37</v>
      </c>
      <c r="B41" s="26">
        <v>18</v>
      </c>
      <c r="C41" s="27">
        <v>5000</v>
      </c>
      <c r="D41" s="28">
        <v>13.24</v>
      </c>
      <c r="E41" s="28">
        <v>44.416</v>
      </c>
      <c r="F41" s="27">
        <f>E41*3600</f>
        <v>159897.6</v>
      </c>
      <c r="G41" s="35">
        <v>80</v>
      </c>
      <c r="H41" s="35">
        <v>20</v>
      </c>
      <c r="I41" s="28">
        <v>13.11</v>
      </c>
      <c r="J41" t="s" s="33">
        <v>101</v>
      </c>
      <c r="K41" t="s" s="33">
        <v>102</v>
      </c>
      <c r="L41" t="s" s="34">
        <v>96</v>
      </c>
    </row>
    <row r="42" ht="31.65" customHeight="1">
      <c r="A42" s="25">
        <v>38</v>
      </c>
      <c r="B42" s="26">
        <v>18</v>
      </c>
      <c r="C42" s="27">
        <v>5000</v>
      </c>
      <c r="D42" s="28">
        <v>13.25</v>
      </c>
      <c r="E42" s="28">
        <v>33.38</v>
      </c>
      <c r="F42" s="27">
        <f>E42*3600</f>
        <v>120168</v>
      </c>
      <c r="G42" s="35">
        <v>85</v>
      </c>
      <c r="H42" s="35">
        <v>15</v>
      </c>
      <c r="I42" s="28">
        <v>13.19</v>
      </c>
      <c r="J42" t="s" s="33">
        <v>103</v>
      </c>
      <c r="K42" t="s" s="33">
        <v>104</v>
      </c>
      <c r="L42" t="s" s="34">
        <v>96</v>
      </c>
    </row>
    <row r="43" ht="31.65" customHeight="1">
      <c r="A43" s="25">
        <v>39</v>
      </c>
      <c r="B43" s="26">
        <v>7</v>
      </c>
      <c r="C43" s="27">
        <v>4000</v>
      </c>
      <c r="D43" s="28">
        <v>13.23</v>
      </c>
      <c r="E43" s="28">
        <v>8.728999999999999</v>
      </c>
      <c r="F43" s="27">
        <f>E43*3600</f>
        <v>31424.4</v>
      </c>
      <c r="G43" s="35">
        <v>90</v>
      </c>
      <c r="H43" s="35">
        <v>10</v>
      </c>
      <c r="I43" s="28">
        <v>13.16</v>
      </c>
      <c r="J43" t="s" s="33">
        <v>105</v>
      </c>
      <c r="K43" t="s" s="33">
        <v>106</v>
      </c>
      <c r="L43" t="s" s="34">
        <v>107</v>
      </c>
    </row>
    <row r="44" ht="31.65" customHeight="1">
      <c r="A44" s="25">
        <v>40</v>
      </c>
      <c r="B44" s="26">
        <v>18</v>
      </c>
      <c r="C44" s="27">
        <v>5000</v>
      </c>
      <c r="D44" s="28">
        <v>13.25</v>
      </c>
      <c r="E44" s="28">
        <v>22.235</v>
      </c>
      <c r="F44" s="27">
        <f>E44*3600</f>
        <v>80046</v>
      </c>
      <c r="G44" s="35">
        <v>85</v>
      </c>
      <c r="H44" s="35">
        <v>10</v>
      </c>
      <c r="I44" s="28">
        <v>13.2</v>
      </c>
      <c r="J44" t="s" s="33">
        <v>108</v>
      </c>
      <c r="K44" t="s" s="33">
        <v>109</v>
      </c>
      <c r="L44" t="s" s="34">
        <v>107</v>
      </c>
    </row>
    <row r="45" ht="31.65" customHeight="1">
      <c r="A45" s="25">
        <v>41</v>
      </c>
      <c r="B45" s="26">
        <v>17</v>
      </c>
      <c r="C45" s="27">
        <v>6000</v>
      </c>
      <c r="D45" s="28">
        <v>13.26</v>
      </c>
      <c r="E45" s="28">
        <v>81.236</v>
      </c>
      <c r="F45" s="27">
        <f>E45*3600</f>
        <v>292449.6</v>
      </c>
      <c r="G45" s="35">
        <v>100</v>
      </c>
      <c r="H45" s="35">
        <v>40</v>
      </c>
      <c r="I45" s="28">
        <v>12.47</v>
      </c>
      <c r="J45" t="s" s="33">
        <v>110</v>
      </c>
      <c r="K45" t="s" s="33">
        <v>111</v>
      </c>
      <c r="L45" t="s" s="34">
        <v>112</v>
      </c>
    </row>
    <row r="46" ht="31.65" customHeight="1">
      <c r="A46" s="25">
        <v>42</v>
      </c>
      <c r="B46" s="26">
        <v>7</v>
      </c>
      <c r="C46" s="27">
        <v>3000</v>
      </c>
      <c r="D46" s="28">
        <v>12.49</v>
      </c>
      <c r="E46" s="28">
        <v>16.337</v>
      </c>
      <c r="F46" s="27">
        <f>E46*3600</f>
        <v>58813.2</v>
      </c>
      <c r="G46" s="35">
        <v>100</v>
      </c>
      <c r="H46" s="35">
        <v>20</v>
      </c>
      <c r="I46" s="28">
        <v>12.17</v>
      </c>
      <c r="J46" t="s" s="33">
        <v>113</v>
      </c>
      <c r="K46" t="s" s="33">
        <v>114</v>
      </c>
      <c r="L46" t="s" s="34">
        <v>112</v>
      </c>
    </row>
    <row r="47" ht="31.65" customHeight="1">
      <c r="A47" s="25">
        <v>43</v>
      </c>
      <c r="B47" s="26">
        <v>7</v>
      </c>
      <c r="C47" s="27">
        <v>3000</v>
      </c>
      <c r="D47" s="28">
        <v>13.25</v>
      </c>
      <c r="E47" s="28">
        <v>17.675</v>
      </c>
      <c r="F47" s="27">
        <f>E47*3600</f>
        <v>63630</v>
      </c>
      <c r="G47" s="35">
        <v>95</v>
      </c>
      <c r="H47" s="35">
        <v>20</v>
      </c>
      <c r="I47" s="28">
        <v>13.16</v>
      </c>
      <c r="J47" t="s" s="33">
        <v>115</v>
      </c>
      <c r="K47" t="s" s="33">
        <v>116</v>
      </c>
      <c r="L47" t="s" s="34">
        <v>107</v>
      </c>
    </row>
    <row r="48" ht="31.65" customHeight="1">
      <c r="A48" s="25">
        <v>44</v>
      </c>
      <c r="B48" s="26">
        <v>18</v>
      </c>
      <c r="C48" s="27">
        <v>6000</v>
      </c>
      <c r="D48" s="28">
        <v>13.26</v>
      </c>
      <c r="E48" s="28">
        <v>22.256</v>
      </c>
      <c r="F48" s="27">
        <f>E48*3600</f>
        <v>80121.600000000006</v>
      </c>
      <c r="G48" s="35">
        <v>85</v>
      </c>
      <c r="H48" s="35">
        <v>10</v>
      </c>
      <c r="I48" s="28">
        <v>13.22</v>
      </c>
      <c r="J48" t="s" s="33">
        <v>117</v>
      </c>
      <c r="K48" t="s" s="33">
        <v>118</v>
      </c>
      <c r="L48" t="s" s="34">
        <v>107</v>
      </c>
    </row>
    <row r="49" ht="31.65" customHeight="1">
      <c r="A49" s="25">
        <v>45</v>
      </c>
      <c r="B49" s="26">
        <v>18</v>
      </c>
      <c r="C49" s="27">
        <v>6000</v>
      </c>
      <c r="D49" s="28">
        <v>13.25</v>
      </c>
      <c r="E49" s="28">
        <v>22.133</v>
      </c>
      <c r="F49" s="27">
        <f>E49*3600</f>
        <v>79678.8</v>
      </c>
      <c r="G49" s="35">
        <v>85</v>
      </c>
      <c r="H49" s="35">
        <v>10</v>
      </c>
      <c r="I49" s="28">
        <v>13.2</v>
      </c>
      <c r="J49" t="s" s="33">
        <v>119</v>
      </c>
      <c r="K49" t="s" s="33">
        <v>114</v>
      </c>
      <c r="L49" t="s" s="34">
        <v>107</v>
      </c>
    </row>
    <row r="50" ht="31.65" customHeight="1">
      <c r="A50" s="25">
        <v>46</v>
      </c>
      <c r="B50" s="26">
        <v>18</v>
      </c>
      <c r="C50" s="27">
        <v>6000</v>
      </c>
      <c r="D50" s="28">
        <v>13.25</v>
      </c>
      <c r="E50" s="28">
        <v>22.628</v>
      </c>
      <c r="F50" s="27">
        <f>E50*3600</f>
        <v>81460.8</v>
      </c>
      <c r="G50" s="35">
        <v>85</v>
      </c>
      <c r="H50" s="35">
        <v>10</v>
      </c>
      <c r="I50" s="28">
        <v>13.2</v>
      </c>
      <c r="J50" t="s" s="33">
        <v>120</v>
      </c>
      <c r="K50" t="s" s="33">
        <v>116</v>
      </c>
      <c r="L50" t="s" s="34">
        <v>121</v>
      </c>
    </row>
    <row r="51" ht="31.65" customHeight="1">
      <c r="A51" s="25">
        <v>47</v>
      </c>
      <c r="B51" s="26">
        <v>7</v>
      </c>
      <c r="C51" s="27">
        <v>3000</v>
      </c>
      <c r="D51" s="28">
        <v>12.84</v>
      </c>
      <c r="E51" s="28">
        <v>16.943</v>
      </c>
      <c r="F51" s="27">
        <f>E51*3600</f>
        <v>60994.8</v>
      </c>
      <c r="G51" s="35">
        <v>100</v>
      </c>
      <c r="H51" s="35">
        <v>20</v>
      </c>
      <c r="I51" s="28">
        <v>12.5</v>
      </c>
      <c r="J51" t="s" s="33">
        <v>122</v>
      </c>
      <c r="K51" t="s" s="33">
        <v>123</v>
      </c>
      <c r="L51" t="s" s="34">
        <v>112</v>
      </c>
    </row>
    <row r="52" ht="31.65" customHeight="1">
      <c r="A52" s="25">
        <v>48</v>
      </c>
      <c r="B52" s="26">
        <v>18</v>
      </c>
      <c r="C52" s="27">
        <v>6000</v>
      </c>
      <c r="D52" s="28">
        <v>13.25</v>
      </c>
      <c r="E52" s="28">
        <v>20.978</v>
      </c>
      <c r="F52" s="27">
        <f>E52*3600</f>
        <v>75520.8</v>
      </c>
      <c r="G52" s="35">
        <v>85</v>
      </c>
      <c r="H52" s="35">
        <v>10</v>
      </c>
      <c r="I52" s="28">
        <v>13.2</v>
      </c>
      <c r="J52" t="s" s="33">
        <v>124</v>
      </c>
      <c r="K52" t="s" s="33">
        <v>125</v>
      </c>
      <c r="L52" t="s" s="34">
        <v>107</v>
      </c>
    </row>
    <row r="53" ht="31.65" customHeight="1">
      <c r="A53" s="25">
        <v>49</v>
      </c>
      <c r="B53" s="26">
        <v>17</v>
      </c>
      <c r="C53" s="27">
        <v>7000</v>
      </c>
      <c r="D53" s="28">
        <v>13.19</v>
      </c>
      <c r="E53" s="28">
        <v>79.736</v>
      </c>
      <c r="F53" s="27">
        <f>E53*3600</f>
        <v>287049.6</v>
      </c>
      <c r="G53" s="35">
        <v>100</v>
      </c>
      <c r="H53" s="35">
        <v>40</v>
      </c>
      <c r="I53" s="28">
        <v>12.41</v>
      </c>
      <c r="J53" t="s" s="33">
        <v>126</v>
      </c>
      <c r="K53" t="s" s="33">
        <v>127</v>
      </c>
      <c r="L53" t="s" s="34">
        <v>112</v>
      </c>
    </row>
    <row r="54" ht="31.65" customHeight="1">
      <c r="A54" s="25">
        <v>50</v>
      </c>
      <c r="B54" s="26">
        <v>7</v>
      </c>
      <c r="C54" s="27">
        <v>3000</v>
      </c>
      <c r="D54" s="28">
        <v>13.26</v>
      </c>
      <c r="E54" s="28">
        <v>17.688</v>
      </c>
      <c r="F54" s="27">
        <f>E54*3600</f>
        <v>63676.8</v>
      </c>
      <c r="G54" s="35">
        <v>95</v>
      </c>
      <c r="H54" s="35">
        <v>20</v>
      </c>
      <c r="I54" s="28">
        <v>13.17</v>
      </c>
      <c r="J54" t="s" s="33">
        <v>128</v>
      </c>
      <c r="K54" t="s" s="33">
        <v>129</v>
      </c>
      <c r="L54" t="s" s="34">
        <v>107</v>
      </c>
    </row>
    <row r="55" ht="31.65" customHeight="1">
      <c r="A55" s="25">
        <v>51</v>
      </c>
      <c r="B55" s="26">
        <v>18</v>
      </c>
      <c r="C55" s="27">
        <v>6000</v>
      </c>
      <c r="D55" s="28">
        <v>13.24</v>
      </c>
      <c r="E55" s="28">
        <v>22.171</v>
      </c>
      <c r="F55" s="27">
        <f>E55*3600</f>
        <v>79815.600000000006</v>
      </c>
      <c r="G55" s="35">
        <v>85</v>
      </c>
      <c r="H55" s="35">
        <v>10</v>
      </c>
      <c r="I55" s="28">
        <v>13.18</v>
      </c>
      <c r="J55" t="s" s="33">
        <v>130</v>
      </c>
      <c r="K55" t="s" s="33">
        <v>131</v>
      </c>
      <c r="L55" t="s" s="34">
        <v>107</v>
      </c>
    </row>
    <row r="56" ht="31.65" customHeight="1">
      <c r="A56" s="25">
        <v>52</v>
      </c>
      <c r="B56" s="26">
        <v>17</v>
      </c>
      <c r="C56" s="27">
        <v>7000</v>
      </c>
      <c r="D56" s="28">
        <v>13.33</v>
      </c>
      <c r="E56" s="28">
        <v>80.919</v>
      </c>
      <c r="F56" s="27">
        <f>E56*3600</f>
        <v>291308.4</v>
      </c>
      <c r="G56" s="35">
        <v>100</v>
      </c>
      <c r="H56" s="35">
        <v>40</v>
      </c>
      <c r="I56" s="28">
        <v>12.46</v>
      </c>
      <c r="J56" t="s" s="33">
        <v>132</v>
      </c>
      <c r="K56" t="s" s="33">
        <v>133</v>
      </c>
      <c r="L56" t="s" s="34">
        <v>112</v>
      </c>
    </row>
    <row r="57" ht="31.65" customHeight="1">
      <c r="A57" s="25">
        <v>53</v>
      </c>
      <c r="B57" s="26">
        <v>7</v>
      </c>
      <c r="C57" s="27">
        <v>6000</v>
      </c>
      <c r="D57" s="28">
        <v>13.23</v>
      </c>
      <c r="E57" s="28">
        <v>16.988</v>
      </c>
      <c r="F57" s="27">
        <f>E57*3600</f>
        <v>61156.8</v>
      </c>
      <c r="G57" s="35">
        <v>95</v>
      </c>
      <c r="H57" s="35">
        <v>20</v>
      </c>
      <c r="I57" s="28">
        <v>13.16</v>
      </c>
      <c r="J57" t="s" s="33">
        <v>134</v>
      </c>
      <c r="K57" t="s" s="33">
        <v>135</v>
      </c>
      <c r="L57" t="s" s="34">
        <v>107</v>
      </c>
    </row>
    <row r="58" ht="31.65" customHeight="1">
      <c r="A58" s="25">
        <v>54</v>
      </c>
      <c r="B58" s="26">
        <v>7</v>
      </c>
      <c r="C58" s="27">
        <v>3000</v>
      </c>
      <c r="D58" s="28">
        <v>12.82</v>
      </c>
      <c r="E58" s="28">
        <v>16.797</v>
      </c>
      <c r="F58" s="27">
        <f>E58*3600</f>
        <v>60469.2</v>
      </c>
      <c r="G58" s="35">
        <v>100</v>
      </c>
      <c r="H58" s="35">
        <v>20</v>
      </c>
      <c r="I58" s="28">
        <v>12.37</v>
      </c>
      <c r="J58" t="s" s="33">
        <v>136</v>
      </c>
      <c r="K58" t="s" s="33">
        <v>137</v>
      </c>
      <c r="L58" t="s" s="34">
        <v>112</v>
      </c>
    </row>
    <row r="59" ht="31.65" customHeight="1">
      <c r="A59" s="25">
        <v>55</v>
      </c>
      <c r="B59" s="26">
        <v>7</v>
      </c>
      <c r="C59" s="27">
        <v>6000</v>
      </c>
      <c r="D59" s="28">
        <v>13.25</v>
      </c>
      <c r="E59" s="28">
        <v>17.031</v>
      </c>
      <c r="F59" s="27">
        <f>E59*3600</f>
        <v>61311.6</v>
      </c>
      <c r="G59" s="35">
        <v>95</v>
      </c>
      <c r="H59" s="35">
        <v>20</v>
      </c>
      <c r="I59" s="28">
        <v>13.17</v>
      </c>
      <c r="J59" t="s" s="33">
        <v>138</v>
      </c>
      <c r="K59" t="s" s="33">
        <v>139</v>
      </c>
      <c r="L59" t="s" s="34">
        <v>107</v>
      </c>
    </row>
    <row r="60" ht="31.65" customHeight="1">
      <c r="A60" s="25">
        <v>56</v>
      </c>
      <c r="B60" s="26">
        <v>7</v>
      </c>
      <c r="C60" s="27">
        <v>6000</v>
      </c>
      <c r="D60" s="28">
        <v>13.25</v>
      </c>
      <c r="E60" s="28">
        <v>17.064</v>
      </c>
      <c r="F60" s="27">
        <f>E60*3600</f>
        <v>61430.4</v>
      </c>
      <c r="G60" s="35">
        <v>95</v>
      </c>
      <c r="H60" s="35">
        <v>20</v>
      </c>
      <c r="I60" s="28">
        <v>13.17</v>
      </c>
      <c r="J60" t="s" s="33">
        <v>140</v>
      </c>
      <c r="K60" t="s" s="33">
        <v>141</v>
      </c>
      <c r="L60" t="s" s="34">
        <v>142</v>
      </c>
    </row>
    <row r="61" ht="31.65" customHeight="1">
      <c r="A61" s="25">
        <v>57</v>
      </c>
      <c r="B61" s="26">
        <v>7</v>
      </c>
      <c r="C61" s="27">
        <v>3000</v>
      </c>
      <c r="D61" s="28">
        <v>13.25</v>
      </c>
      <c r="E61" s="28">
        <v>17.619</v>
      </c>
      <c r="F61" s="27">
        <f>E61*3600</f>
        <v>63428.4</v>
      </c>
      <c r="G61" s="35">
        <v>95</v>
      </c>
      <c r="H61" s="35">
        <v>20</v>
      </c>
      <c r="I61" s="28">
        <v>13.17</v>
      </c>
      <c r="J61" t="s" s="33">
        <v>143</v>
      </c>
      <c r="K61" t="s" s="33">
        <v>144</v>
      </c>
      <c r="L61" t="s" s="34">
        <v>107</v>
      </c>
    </row>
    <row r="62" ht="31.65" customHeight="1">
      <c r="A62" s="25">
        <v>58</v>
      </c>
      <c r="B62" s="26">
        <v>18</v>
      </c>
      <c r="C62" s="27">
        <v>6000</v>
      </c>
      <c r="D62" s="28">
        <v>13.23</v>
      </c>
      <c r="E62" s="28">
        <v>21.986</v>
      </c>
      <c r="F62" s="27">
        <f>E62*3600</f>
        <v>79149.600000000006</v>
      </c>
      <c r="G62" s="35">
        <v>85</v>
      </c>
      <c r="H62" s="35">
        <v>10</v>
      </c>
      <c r="I62" s="28">
        <v>13.17</v>
      </c>
      <c r="J62" t="s" s="33">
        <v>145</v>
      </c>
      <c r="K62" t="s" s="33">
        <v>146</v>
      </c>
      <c r="L62" t="s" s="34">
        <v>107</v>
      </c>
    </row>
    <row r="63" ht="31.65" customHeight="1">
      <c r="A63" s="25">
        <v>59</v>
      </c>
      <c r="B63" s="26">
        <v>7</v>
      </c>
      <c r="C63" s="27">
        <v>3000</v>
      </c>
      <c r="D63" s="28">
        <v>13.25</v>
      </c>
      <c r="E63" s="28">
        <v>17.615</v>
      </c>
      <c r="F63" s="27">
        <f>E63*3600</f>
        <v>63414</v>
      </c>
      <c r="G63" s="35">
        <v>95</v>
      </c>
      <c r="H63" s="35">
        <v>20</v>
      </c>
      <c r="I63" s="28">
        <v>13.17</v>
      </c>
      <c r="J63" t="s" s="33">
        <v>147</v>
      </c>
      <c r="K63" t="s" s="33">
        <v>148</v>
      </c>
      <c r="L63" t="s" s="34">
        <v>142</v>
      </c>
    </row>
    <row r="64" ht="31.65" customHeight="1">
      <c r="A64" s="25">
        <v>60</v>
      </c>
      <c r="B64" s="26">
        <v>18</v>
      </c>
      <c r="C64" s="27">
        <v>6000</v>
      </c>
      <c r="D64" s="28">
        <v>13.24</v>
      </c>
      <c r="E64" s="28">
        <v>21.875</v>
      </c>
      <c r="F64" s="27">
        <f>E64*3600</f>
        <v>78750</v>
      </c>
      <c r="G64" s="35">
        <v>85</v>
      </c>
      <c r="H64" s="35">
        <v>10</v>
      </c>
      <c r="I64" s="28">
        <v>13.17</v>
      </c>
      <c r="J64" t="s" s="33">
        <v>149</v>
      </c>
      <c r="K64" t="s" s="33">
        <v>150</v>
      </c>
      <c r="L64" t="s" s="34">
        <v>142</v>
      </c>
    </row>
    <row r="65" ht="31.65" customHeight="1">
      <c r="A65" s="25">
        <v>61</v>
      </c>
      <c r="B65" s="26">
        <v>18</v>
      </c>
      <c r="C65" s="27">
        <v>6000</v>
      </c>
      <c r="D65" s="28">
        <v>13.23</v>
      </c>
      <c r="E65" s="28">
        <v>21.255</v>
      </c>
      <c r="F65" s="27">
        <f>E65*3600</f>
        <v>76518</v>
      </c>
      <c r="G65" s="35">
        <v>85</v>
      </c>
      <c r="H65" s="35">
        <v>10</v>
      </c>
      <c r="I65" s="28">
        <v>13.17</v>
      </c>
      <c r="J65" t="s" s="33">
        <v>151</v>
      </c>
      <c r="K65" t="s" s="33">
        <v>152</v>
      </c>
      <c r="L65" t="s" s="34">
        <v>153</v>
      </c>
    </row>
    <row r="66" ht="31.65" customHeight="1">
      <c r="A66" s="25">
        <v>62</v>
      </c>
      <c r="B66" s="26">
        <v>18</v>
      </c>
      <c r="C66" s="27">
        <v>6000</v>
      </c>
      <c r="D66" s="28">
        <v>13.23</v>
      </c>
      <c r="E66" s="28">
        <v>22.109</v>
      </c>
      <c r="F66" s="27">
        <f>E66*3600</f>
        <v>79592.399999999994</v>
      </c>
      <c r="G66" s="35">
        <v>85</v>
      </c>
      <c r="H66" s="35">
        <v>10</v>
      </c>
      <c r="I66" s="28">
        <v>13.17</v>
      </c>
      <c r="J66" t="s" s="33">
        <v>154</v>
      </c>
      <c r="K66" t="s" s="33">
        <v>155</v>
      </c>
      <c r="L66" t="s" s="34">
        <v>153</v>
      </c>
    </row>
    <row r="67" ht="31.65" customHeight="1">
      <c r="A67" s="25">
        <v>63</v>
      </c>
      <c r="B67" s="26">
        <v>7</v>
      </c>
      <c r="C67" s="27">
        <v>3000</v>
      </c>
      <c r="D67" s="28">
        <v>12.79</v>
      </c>
      <c r="E67" s="28">
        <v>16.793</v>
      </c>
      <c r="F67" s="27">
        <f>E67*3600</f>
        <v>60454.8</v>
      </c>
      <c r="G67" s="35">
        <v>100</v>
      </c>
      <c r="H67" s="35">
        <v>20</v>
      </c>
      <c r="I67" s="28">
        <v>12.35</v>
      </c>
      <c r="J67" t="s" s="33">
        <v>156</v>
      </c>
      <c r="K67" t="s" s="33">
        <v>157</v>
      </c>
      <c r="L67" t="s" s="34">
        <v>158</v>
      </c>
    </row>
    <row r="68" ht="31.65" customHeight="1">
      <c r="A68" s="41"/>
      <c r="B68" s="26"/>
      <c r="C68" s="27"/>
      <c r="D68" s="42"/>
      <c r="E68" s="42"/>
      <c r="F68" s="27"/>
      <c r="G68" s="35"/>
      <c r="H68" s="35"/>
      <c r="I68" s="42"/>
      <c r="J68" s="43"/>
      <c r="K68" s="43"/>
      <c r="L68" s="44"/>
    </row>
    <row r="69" ht="31.65" customHeight="1">
      <c r="A69" s="41"/>
      <c r="B69" s="26"/>
      <c r="C69" s="27"/>
      <c r="D69" s="42"/>
      <c r="E69" s="42"/>
      <c r="F69" s="27"/>
      <c r="G69" s="35"/>
      <c r="H69" s="35"/>
      <c r="I69" s="42"/>
      <c r="J69" s="43"/>
      <c r="K69" s="43"/>
      <c r="L69" s="44"/>
    </row>
    <row r="70" ht="31.65" customHeight="1">
      <c r="A70" s="41"/>
      <c r="B70" s="26"/>
      <c r="C70" s="27"/>
      <c r="D70" s="42"/>
      <c r="E70" s="42"/>
      <c r="F70" s="27"/>
      <c r="G70" s="35"/>
      <c r="H70" s="35"/>
      <c r="I70" s="42"/>
      <c r="J70" s="43"/>
      <c r="K70" s="43"/>
      <c r="L70" s="44"/>
    </row>
    <row r="71" ht="29.65" customHeight="1">
      <c r="A71" t="s" s="45">
        <v>159</v>
      </c>
      <c r="B71" t="s" s="46">
        <v>160</v>
      </c>
      <c r="C71" s="47"/>
      <c r="D71" s="47"/>
      <c r="E71" s="47"/>
      <c r="F71" s="47"/>
      <c r="G71" s="47"/>
      <c r="H71" s="47"/>
      <c r="I71" s="47"/>
      <c r="J71" s="47"/>
      <c r="K71" s="47"/>
      <c r="L71" s="47"/>
    </row>
    <row r="72" ht="29.65" customHeight="1">
      <c r="A72" t="s" s="45">
        <v>159</v>
      </c>
      <c r="B72" t="s" s="46">
        <v>161</v>
      </c>
      <c r="C72" s="47"/>
      <c r="D72" s="47"/>
      <c r="E72" s="47"/>
      <c r="F72" s="47"/>
      <c r="G72" s="47"/>
      <c r="H72" s="47"/>
      <c r="I72" s="47"/>
      <c r="J72" s="47"/>
      <c r="K72" s="47"/>
      <c r="L72" s="47"/>
    </row>
  </sheetData>
  <mergeCells count="5">
    <mergeCell ref="C1:L1"/>
    <mergeCell ref="B2:L2"/>
    <mergeCell ref="B3:L3"/>
    <mergeCell ref="B71:L71"/>
    <mergeCell ref="B72:L72"/>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L71"/>
  <sheetViews>
    <sheetView workbookViewId="0" showGridLines="0" defaultGridColor="1"/>
  </sheetViews>
  <sheetFormatPr defaultColWidth="16.3333" defaultRowHeight="19.9" customHeight="1" outlineLevelRow="0" outlineLevelCol="0"/>
  <cols>
    <col min="1" max="1" width="12.9844" style="48" customWidth="1"/>
    <col min="2" max="3" width="13.8984" style="48" customWidth="1"/>
    <col min="4" max="4" width="14.5" style="48" customWidth="1"/>
    <col min="5" max="5" width="12.4688" style="48" customWidth="1"/>
    <col min="6" max="6" width="13.9219" style="48" customWidth="1"/>
    <col min="7" max="10" width="16.3516" style="48" customWidth="1"/>
    <col min="11" max="11" width="31.2266" style="48" customWidth="1"/>
    <col min="12" max="12" width="43.4141" style="48" customWidth="1"/>
    <col min="13" max="16384" width="16.3516" style="48" customWidth="1"/>
  </cols>
  <sheetData>
    <row r="1" ht="30.8" customHeight="1">
      <c r="A1" s="49"/>
      <c r="B1" t="s" s="50">
        <v>164</v>
      </c>
      <c r="C1" s="47"/>
      <c r="D1" s="47"/>
      <c r="E1" s="47"/>
      <c r="F1" s="47"/>
      <c r="G1" s="47"/>
      <c r="H1" s="47"/>
      <c r="I1" s="47"/>
      <c r="J1" s="47"/>
      <c r="K1" s="47"/>
      <c r="L1" s="47"/>
    </row>
    <row r="2" ht="68.05" customHeight="1">
      <c r="A2" t="s" s="51">
        <v>10</v>
      </c>
      <c r="B2" t="s" s="52">
        <v>165</v>
      </c>
      <c r="C2" t="s" s="52">
        <v>166</v>
      </c>
      <c r="D2" t="s" s="52">
        <v>167</v>
      </c>
      <c r="E2" t="s" s="52">
        <v>168</v>
      </c>
      <c r="F2" t="s" s="53">
        <v>169</v>
      </c>
      <c r="G2" t="s" s="52">
        <v>170</v>
      </c>
      <c r="H2" t="s" s="53">
        <v>171</v>
      </c>
      <c r="I2" t="s" s="52">
        <v>172</v>
      </c>
      <c r="J2" t="s" s="54">
        <v>173</v>
      </c>
      <c r="K2" t="s" s="55">
        <v>174</v>
      </c>
      <c r="L2" t="s" s="55">
        <v>21</v>
      </c>
    </row>
    <row r="3" ht="32.35" customHeight="1">
      <c r="A3" s="56">
        <v>1</v>
      </c>
      <c r="B3" s="28">
        <v>100</v>
      </c>
      <c r="C3" s="28">
        <v>65</v>
      </c>
      <c r="D3" s="28">
        <v>12.5</v>
      </c>
      <c r="E3" s="28">
        <v>0.098</v>
      </c>
      <c r="F3" s="28">
        <f>D3*E3</f>
        <v>1.225</v>
      </c>
      <c r="G3" s="32">
        <v>13</v>
      </c>
      <c r="H3" s="28">
        <v>0.9</v>
      </c>
      <c r="I3" s="27">
        <v>900</v>
      </c>
      <c r="J3" s="57">
        <f>(G3*(H3-E3)*I3)+(F3*I3)</f>
        <v>10485.9</v>
      </c>
      <c r="K3" t="s" s="30">
        <v>175</v>
      </c>
      <c r="L3" s="58"/>
    </row>
    <row r="4" ht="32.35" customHeight="1">
      <c r="A4" s="56">
        <v>2</v>
      </c>
      <c r="B4" s="28">
        <v>108</v>
      </c>
      <c r="C4" s="28">
        <v>65</v>
      </c>
      <c r="D4" s="28">
        <v>12.5</v>
      </c>
      <c r="E4" s="28">
        <v>0.099</v>
      </c>
      <c r="F4" s="28">
        <f>D4*E4</f>
        <v>1.2375</v>
      </c>
      <c r="G4" s="32">
        <v>13</v>
      </c>
      <c r="H4" s="28">
        <v>0.9</v>
      </c>
      <c r="I4" s="27">
        <v>900</v>
      </c>
      <c r="J4" s="27">
        <f>(G4*(H4-E4)*I4)+(F4*I4)</f>
        <v>10485.45</v>
      </c>
      <c r="K4" t="s" s="33">
        <v>176</v>
      </c>
      <c r="L4" s="44"/>
    </row>
    <row r="5" ht="32.35" customHeight="1">
      <c r="A5" s="56">
        <v>3</v>
      </c>
      <c r="B5" s="28">
        <v>116</v>
      </c>
      <c r="C5" s="28">
        <v>65</v>
      </c>
      <c r="D5" s="28">
        <v>12.5</v>
      </c>
      <c r="E5" s="28">
        <v>0.097</v>
      </c>
      <c r="F5" s="28">
        <f>D5*E5</f>
        <v>1.2125</v>
      </c>
      <c r="G5" s="32">
        <v>13</v>
      </c>
      <c r="H5" s="28">
        <v>0.88</v>
      </c>
      <c r="I5" s="27">
        <v>900</v>
      </c>
      <c r="J5" s="27">
        <f>(G5*(H5-E5)*I5)+(F5*I5)</f>
        <v>10252.35</v>
      </c>
      <c r="K5" t="s" s="33">
        <v>177</v>
      </c>
      <c r="L5" s="44"/>
    </row>
    <row r="6" ht="32.35" customHeight="1">
      <c r="A6" s="56">
        <v>4</v>
      </c>
      <c r="B6" s="28">
        <v>108</v>
      </c>
      <c r="C6" s="28">
        <v>65</v>
      </c>
      <c r="D6" s="28">
        <v>12.5</v>
      </c>
      <c r="E6" s="28">
        <v>0.095</v>
      </c>
      <c r="F6" s="28">
        <f>D6*E6</f>
        <v>1.1875</v>
      </c>
      <c r="G6" s="28">
        <v>12.5</v>
      </c>
      <c r="H6" s="28">
        <v>0.78</v>
      </c>
      <c r="I6" s="27">
        <v>900</v>
      </c>
      <c r="J6" s="27">
        <f>(G6*(H6-E6)*I6)+(F6*I6)</f>
        <v>8775</v>
      </c>
      <c r="K6" t="s" s="33">
        <v>178</v>
      </c>
      <c r="L6" s="44"/>
    </row>
    <row r="7" ht="32.35" customHeight="1">
      <c r="A7" s="56">
        <v>5</v>
      </c>
      <c r="B7" s="28">
        <v>108</v>
      </c>
      <c r="C7" s="28">
        <v>65</v>
      </c>
      <c r="D7" s="28">
        <v>11.48</v>
      </c>
      <c r="E7" s="28">
        <v>0.095</v>
      </c>
      <c r="F7" s="28">
        <f>D7*E7</f>
        <v>1.0906</v>
      </c>
      <c r="G7" s="28">
        <v>12</v>
      </c>
      <c r="H7" s="28">
        <v>0.66</v>
      </c>
      <c r="I7" s="27">
        <v>900</v>
      </c>
      <c r="J7" s="27">
        <f>(G7*(H7-E7)*I7)+(F7*I7)</f>
        <v>7083.54</v>
      </c>
      <c r="K7" t="s" s="33">
        <v>179</v>
      </c>
      <c r="L7" s="44"/>
    </row>
    <row r="8" ht="32.35" customHeight="1">
      <c r="A8" s="56">
        <v>6</v>
      </c>
      <c r="B8" s="28">
        <v>108</v>
      </c>
      <c r="C8" s="28">
        <v>65</v>
      </c>
      <c r="D8" s="28">
        <v>12.31</v>
      </c>
      <c r="E8" s="28">
        <v>0.095</v>
      </c>
      <c r="F8" s="28">
        <f>D8*E8</f>
        <v>1.16945</v>
      </c>
      <c r="G8" s="28">
        <v>12.3</v>
      </c>
      <c r="H8" s="28">
        <v>0.73</v>
      </c>
      <c r="I8" s="27">
        <v>900</v>
      </c>
      <c r="J8" s="27">
        <f>(G8*(H8-E8)*I8)+(F8*I8)</f>
        <v>8081.955</v>
      </c>
      <c r="K8" t="s" s="33">
        <v>180</v>
      </c>
      <c r="L8" s="44"/>
    </row>
    <row r="9" ht="32.35" customHeight="1">
      <c r="A9" s="56">
        <v>7</v>
      </c>
      <c r="B9" s="28">
        <v>108</v>
      </c>
      <c r="C9" s="28">
        <v>65</v>
      </c>
      <c r="D9" s="28">
        <v>12.71</v>
      </c>
      <c r="E9" s="28">
        <v>0.096</v>
      </c>
      <c r="F9" s="28">
        <f>D9*E9</f>
        <v>1.22016</v>
      </c>
      <c r="G9" s="28">
        <v>12.7</v>
      </c>
      <c r="H9" s="28">
        <v>0.83</v>
      </c>
      <c r="I9" s="27">
        <v>900</v>
      </c>
      <c r="J9" s="27">
        <f>(G9*(H9-E9)*I9)+(F9*I9)</f>
        <v>9487.763999999999</v>
      </c>
      <c r="K9" t="s" s="33">
        <v>181</v>
      </c>
      <c r="L9" s="44"/>
    </row>
    <row r="10" ht="32.35" customHeight="1">
      <c r="A10" s="56">
        <v>8</v>
      </c>
      <c r="B10" s="28">
        <v>108</v>
      </c>
      <c r="C10" s="28">
        <v>65</v>
      </c>
      <c r="D10" s="28">
        <v>12.5</v>
      </c>
      <c r="E10" s="28">
        <v>0.095</v>
      </c>
      <c r="F10" s="28">
        <f>D10*E10</f>
        <v>1.1875</v>
      </c>
      <c r="G10" s="28">
        <v>12.5</v>
      </c>
      <c r="H10" s="28">
        <v>0.8</v>
      </c>
      <c r="I10" s="27">
        <v>900</v>
      </c>
      <c r="J10" s="27">
        <f>(G10*(H10-E10)*I10)+(F10*I10)</f>
        <v>9000</v>
      </c>
      <c r="K10" t="s" s="33">
        <v>182</v>
      </c>
      <c r="L10" s="44"/>
    </row>
    <row r="11" ht="32.35" customHeight="1">
      <c r="A11" s="56">
        <v>9</v>
      </c>
      <c r="B11" s="28">
        <v>108</v>
      </c>
      <c r="C11" s="28">
        <v>65</v>
      </c>
      <c r="D11" s="28">
        <v>12.5</v>
      </c>
      <c r="E11" s="28">
        <v>0.095</v>
      </c>
      <c r="F11" s="28">
        <f>D11*E11</f>
        <v>1.1875</v>
      </c>
      <c r="G11" s="28">
        <v>12.5</v>
      </c>
      <c r="H11" s="28">
        <v>0.77</v>
      </c>
      <c r="I11" s="27">
        <v>900</v>
      </c>
      <c r="J11" s="27">
        <f>(G11*(H11-E11)*I11)+(F11*I11)</f>
        <v>8662.5</v>
      </c>
      <c r="K11" t="s" s="33">
        <v>183</v>
      </c>
      <c r="L11" s="44"/>
    </row>
    <row r="12" ht="32.35" customHeight="1">
      <c r="A12" s="56">
        <v>10</v>
      </c>
      <c r="B12" s="28">
        <v>108</v>
      </c>
      <c r="C12" s="28">
        <v>65</v>
      </c>
      <c r="D12" s="28">
        <v>12.5</v>
      </c>
      <c r="E12" s="28">
        <v>0.095</v>
      </c>
      <c r="F12" s="28">
        <f>D12*E12</f>
        <v>1.1875</v>
      </c>
      <c r="G12" s="28">
        <v>12.5</v>
      </c>
      <c r="H12" s="28">
        <v>0.8</v>
      </c>
      <c r="I12" s="27">
        <v>1200</v>
      </c>
      <c r="J12" s="27">
        <f>(G12*(H12-E12)*I12)+(F12*I12)</f>
        <v>12000</v>
      </c>
      <c r="K12" t="s" s="33">
        <v>184</v>
      </c>
      <c r="L12" s="44"/>
    </row>
    <row r="13" ht="32.35" customHeight="1">
      <c r="A13" s="56">
        <v>11</v>
      </c>
      <c r="B13" s="28">
        <v>108</v>
      </c>
      <c r="C13" s="28">
        <v>65</v>
      </c>
      <c r="D13" s="28">
        <v>12.5</v>
      </c>
      <c r="E13" s="28">
        <v>0.095</v>
      </c>
      <c r="F13" s="28">
        <f>D13*E13</f>
        <v>1.1875</v>
      </c>
      <c r="G13" s="28">
        <v>12.5</v>
      </c>
      <c r="H13" s="28">
        <v>0.78</v>
      </c>
      <c r="I13" s="27">
        <v>900</v>
      </c>
      <c r="J13" s="27">
        <f>(G13*(H13-E13)*I13)+(F13*I13)</f>
        <v>8775</v>
      </c>
      <c r="K13" t="s" s="33">
        <v>185</v>
      </c>
      <c r="L13" s="44"/>
    </row>
    <row r="14" ht="32.35" customHeight="1">
      <c r="A14" s="56">
        <v>12</v>
      </c>
      <c r="B14" s="28">
        <v>108</v>
      </c>
      <c r="C14" s="28">
        <v>65</v>
      </c>
      <c r="D14" s="28">
        <v>12.5</v>
      </c>
      <c r="E14" s="28">
        <v>0.095</v>
      </c>
      <c r="F14" s="28">
        <f>D14*E14</f>
        <v>1.1875</v>
      </c>
      <c r="G14" s="28">
        <v>12.5</v>
      </c>
      <c r="H14" s="28">
        <v>0.79</v>
      </c>
      <c r="I14" s="27">
        <v>900</v>
      </c>
      <c r="J14" s="27">
        <f>(G14*(H14-E14)*I14)+(F14*I14)</f>
        <v>8887.5</v>
      </c>
      <c r="K14" t="s" s="33">
        <v>186</v>
      </c>
      <c r="L14" s="44"/>
    </row>
    <row r="15" ht="32.35" customHeight="1">
      <c r="A15" s="56">
        <v>13</v>
      </c>
      <c r="B15" s="28">
        <v>108</v>
      </c>
      <c r="C15" s="28">
        <v>65</v>
      </c>
      <c r="D15" s="28">
        <v>12.5</v>
      </c>
      <c r="E15" s="28">
        <v>0.095</v>
      </c>
      <c r="F15" s="28">
        <f>D15*E15</f>
        <v>1.1875</v>
      </c>
      <c r="G15" s="28">
        <v>12.5</v>
      </c>
      <c r="H15" s="28">
        <v>0.8</v>
      </c>
      <c r="I15" s="27">
        <v>900</v>
      </c>
      <c r="J15" s="27">
        <f>(G15*(H15-E15)*I15)+(F15*I15)</f>
        <v>9000</v>
      </c>
      <c r="K15" t="s" s="33">
        <v>187</v>
      </c>
      <c r="L15" s="59"/>
    </row>
    <row r="16" ht="32.35" customHeight="1">
      <c r="A16" s="56">
        <v>14</v>
      </c>
      <c r="B16" s="28">
        <v>108</v>
      </c>
      <c r="C16" s="28">
        <v>65</v>
      </c>
      <c r="D16" s="28">
        <v>12.5</v>
      </c>
      <c r="E16" s="28">
        <v>0.095</v>
      </c>
      <c r="F16" s="28">
        <f>D16*E16</f>
        <v>1.1875</v>
      </c>
      <c r="G16" s="28">
        <v>12.5</v>
      </c>
      <c r="H16" s="28">
        <v>0.77</v>
      </c>
      <c r="I16" s="27">
        <v>720</v>
      </c>
      <c r="J16" s="27">
        <f>(G16*(H16-E16)*I16)+(F16*I16)</f>
        <v>6930</v>
      </c>
      <c r="K16" t="s" s="33">
        <v>188</v>
      </c>
      <c r="L16" s="59"/>
    </row>
    <row r="17" ht="32.35" customHeight="1">
      <c r="A17" s="56">
        <v>15</v>
      </c>
      <c r="B17" s="28">
        <v>108</v>
      </c>
      <c r="C17" s="28">
        <v>65</v>
      </c>
      <c r="D17" s="28">
        <v>12.5</v>
      </c>
      <c r="E17" s="28">
        <v>0.095</v>
      </c>
      <c r="F17" s="28">
        <f>D17*E17</f>
        <v>1.1875</v>
      </c>
      <c r="G17" s="28">
        <v>12.5</v>
      </c>
      <c r="H17" s="28">
        <v>0.75</v>
      </c>
      <c r="I17" s="27">
        <v>600</v>
      </c>
      <c r="J17" s="27">
        <f>(G17*(H17-E17)*I17)+(F17*I17)</f>
        <v>5625</v>
      </c>
      <c r="K17" t="s" s="33">
        <v>189</v>
      </c>
      <c r="L17" s="44"/>
    </row>
    <row r="18" ht="32.35" customHeight="1">
      <c r="A18" s="56">
        <v>16</v>
      </c>
      <c r="B18" s="28">
        <v>108</v>
      </c>
      <c r="C18" s="28">
        <v>65</v>
      </c>
      <c r="D18" s="28">
        <v>12.5</v>
      </c>
      <c r="E18" s="28">
        <v>0.095</v>
      </c>
      <c r="F18" s="28">
        <f>D18*E18</f>
        <v>1.1875</v>
      </c>
      <c r="G18" s="28">
        <v>12.5</v>
      </c>
      <c r="H18" s="28">
        <v>0.78</v>
      </c>
      <c r="I18" s="27">
        <v>600</v>
      </c>
      <c r="J18" s="27">
        <f>(G18*(H18-E18)*I18)+(F18*I18)</f>
        <v>5850</v>
      </c>
      <c r="K18" t="s" s="33">
        <v>190</v>
      </c>
      <c r="L18" s="59"/>
    </row>
    <row r="19" ht="32.35" customHeight="1">
      <c r="A19" s="56">
        <v>17</v>
      </c>
      <c r="B19" s="28">
        <v>108</v>
      </c>
      <c r="C19" s="28">
        <v>65</v>
      </c>
      <c r="D19" s="28">
        <v>12.5</v>
      </c>
      <c r="E19" s="28">
        <v>0.073</v>
      </c>
      <c r="F19" s="28">
        <f>D19*E19</f>
        <v>0.9125</v>
      </c>
      <c r="G19" s="32">
        <v>26</v>
      </c>
      <c r="H19" s="28">
        <v>1.81</v>
      </c>
      <c r="I19" s="27">
        <v>900</v>
      </c>
      <c r="J19" s="27">
        <f>(G19*(H19-E19)*I19)+(F19*I19)</f>
        <v>41467.05</v>
      </c>
      <c r="K19" t="s" s="33">
        <v>191</v>
      </c>
      <c r="L19" s="59"/>
    </row>
    <row r="20" ht="32.35" customHeight="1">
      <c r="A20" s="56">
        <v>18</v>
      </c>
      <c r="B20" s="28">
        <v>108</v>
      </c>
      <c r="C20" s="28">
        <v>65</v>
      </c>
      <c r="D20" s="28">
        <v>12.5</v>
      </c>
      <c r="E20" s="28">
        <v>0.073</v>
      </c>
      <c r="F20" s="28">
        <f>D20*E20</f>
        <v>0.9125</v>
      </c>
      <c r="G20" s="32">
        <v>26</v>
      </c>
      <c r="H20" s="28">
        <v>1.83</v>
      </c>
      <c r="I20" s="27">
        <v>900</v>
      </c>
      <c r="J20" s="27">
        <f>(G20*(H20-E20)*I20)+(F20*I20)</f>
        <v>41935.05</v>
      </c>
      <c r="K20" t="s" s="33">
        <v>192</v>
      </c>
      <c r="L20" s="59"/>
    </row>
    <row r="21" ht="32.35" customHeight="1">
      <c r="A21" s="56">
        <v>19</v>
      </c>
      <c r="B21" s="28">
        <v>180</v>
      </c>
      <c r="C21" s="28">
        <v>65</v>
      </c>
      <c r="D21" s="28">
        <v>12.45</v>
      </c>
      <c r="E21" s="28">
        <v>0.097</v>
      </c>
      <c r="F21" s="28">
        <f>D21*E21</f>
        <v>1.20765</v>
      </c>
      <c r="G21" s="28">
        <v>12.5</v>
      </c>
      <c r="H21" s="28">
        <v>0.76</v>
      </c>
      <c r="I21" s="27">
        <v>600</v>
      </c>
      <c r="J21" s="27">
        <f>(G21*(H21-E21)*I21)+(F21*I21)</f>
        <v>5697.09</v>
      </c>
      <c r="K21" t="s" s="33">
        <v>193</v>
      </c>
      <c r="L21" s="59"/>
    </row>
    <row r="22" ht="32.35" customHeight="1">
      <c r="A22" s="56">
        <v>20</v>
      </c>
      <c r="B22" s="28">
        <v>140</v>
      </c>
      <c r="C22" s="28">
        <v>65</v>
      </c>
      <c r="D22" s="28">
        <v>12.45</v>
      </c>
      <c r="E22" s="28">
        <v>0.097</v>
      </c>
      <c r="F22" s="28">
        <f>D22*E22</f>
        <v>1.20765</v>
      </c>
      <c r="G22" s="28">
        <v>12.5</v>
      </c>
      <c r="H22" s="28">
        <v>0.72</v>
      </c>
      <c r="I22" s="27">
        <v>600</v>
      </c>
      <c r="J22" s="27">
        <f>(G22*(H22-E22)*I22)+(F22*I22)</f>
        <v>5397.09</v>
      </c>
      <c r="K22" t="s" s="33">
        <v>194</v>
      </c>
      <c r="L22" s="59"/>
    </row>
    <row r="23" ht="32.35" customHeight="1">
      <c r="A23" s="56">
        <v>21</v>
      </c>
      <c r="B23" s="28">
        <v>120</v>
      </c>
      <c r="C23" s="28">
        <v>65</v>
      </c>
      <c r="D23" s="28">
        <v>12.45</v>
      </c>
      <c r="E23" s="28">
        <v>0.097</v>
      </c>
      <c r="F23" s="28">
        <f>D23*E23</f>
        <v>1.20765</v>
      </c>
      <c r="G23" s="28">
        <v>12.5</v>
      </c>
      <c r="H23" s="28">
        <v>0.7</v>
      </c>
      <c r="I23" s="27">
        <v>600</v>
      </c>
      <c r="J23" s="27">
        <f>(G23*(H23-E23)*I23)+(F23*I23)</f>
        <v>5247.09</v>
      </c>
      <c r="K23" t="s" s="33">
        <v>195</v>
      </c>
      <c r="L23" s="44"/>
    </row>
    <row r="24" ht="32.35" customHeight="1">
      <c r="A24" s="56">
        <v>22</v>
      </c>
      <c r="B24" s="28">
        <v>150</v>
      </c>
      <c r="C24" s="28">
        <v>65</v>
      </c>
      <c r="D24" s="28">
        <v>12.45</v>
      </c>
      <c r="E24" s="28">
        <v>0.097</v>
      </c>
      <c r="F24" s="28">
        <f>D24*E24</f>
        <v>1.20765</v>
      </c>
      <c r="G24" s="28">
        <v>12.5</v>
      </c>
      <c r="H24" s="28">
        <v>0.7</v>
      </c>
      <c r="I24" s="27">
        <v>600</v>
      </c>
      <c r="J24" s="27">
        <f>(G24*(H24-E24)*I24)+(F24*I24)</f>
        <v>5247.09</v>
      </c>
      <c r="K24" t="s" s="33">
        <v>196</v>
      </c>
      <c r="L24" s="44"/>
    </row>
    <row r="25" ht="32.35" customHeight="1">
      <c r="A25" s="56">
        <v>23</v>
      </c>
      <c r="B25" s="28">
        <v>150</v>
      </c>
      <c r="C25" s="28">
        <v>65</v>
      </c>
      <c r="D25" s="28">
        <v>12.45</v>
      </c>
      <c r="E25" s="28">
        <v>0.097</v>
      </c>
      <c r="F25" s="28">
        <f>D25*E25</f>
        <v>1.20765</v>
      </c>
      <c r="G25" s="28">
        <v>12.5</v>
      </c>
      <c r="H25" s="28">
        <v>0.7</v>
      </c>
      <c r="I25" s="27">
        <v>600</v>
      </c>
      <c r="J25" s="27">
        <f>(G25*(H25-E25)*I25)+(F25*I25)</f>
        <v>5247.09</v>
      </c>
      <c r="K25" t="s" s="33">
        <v>197</v>
      </c>
      <c r="L25" s="44"/>
    </row>
    <row r="26" ht="32.35" customHeight="1">
      <c r="A26" s="56">
        <v>24</v>
      </c>
      <c r="B26" s="28">
        <v>220</v>
      </c>
      <c r="C26" s="28">
        <v>65</v>
      </c>
      <c r="D26" s="28">
        <v>12.45</v>
      </c>
      <c r="E26" s="28">
        <v>0.097</v>
      </c>
      <c r="F26" s="28">
        <f>D26*E26</f>
        <v>1.20765</v>
      </c>
      <c r="G26" s="28">
        <v>12.5</v>
      </c>
      <c r="H26" s="28">
        <v>0.78</v>
      </c>
      <c r="I26" s="27">
        <v>600</v>
      </c>
      <c r="J26" s="27">
        <f>(G26*(H26-E26)*I26)+(F26*I26)</f>
        <v>5847.09</v>
      </c>
      <c r="K26" t="s" s="33">
        <v>198</v>
      </c>
      <c r="L26" s="44"/>
    </row>
    <row r="27" ht="32.35" customHeight="1">
      <c r="A27" s="56">
        <v>25</v>
      </c>
      <c r="B27" s="28">
        <v>150</v>
      </c>
      <c r="C27" s="28">
        <v>65</v>
      </c>
      <c r="D27" s="28">
        <v>12.45</v>
      </c>
      <c r="E27" s="28">
        <v>0.094</v>
      </c>
      <c r="F27" s="28">
        <f>D27*E27</f>
        <v>1.1703</v>
      </c>
      <c r="G27" s="28">
        <v>12.5</v>
      </c>
      <c r="H27" s="28">
        <v>0.7</v>
      </c>
      <c r="I27" s="27">
        <v>900</v>
      </c>
      <c r="J27" s="27">
        <f>(G27*(H27-E27)*I27)+(F27*I27)</f>
        <v>7870.77</v>
      </c>
      <c r="K27" t="s" s="33">
        <v>199</v>
      </c>
      <c r="L27" s="44"/>
    </row>
    <row r="28" ht="32.35" customHeight="1">
      <c r="A28" s="56">
        <v>26</v>
      </c>
      <c r="B28" s="28">
        <v>110</v>
      </c>
      <c r="C28" s="28">
        <v>65</v>
      </c>
      <c r="D28" s="28">
        <v>12.5</v>
      </c>
      <c r="E28" s="28">
        <v>0.09</v>
      </c>
      <c r="F28" s="28">
        <f>D28*E28</f>
        <v>1.125</v>
      </c>
      <c r="G28" s="28">
        <v>12.5</v>
      </c>
      <c r="H28" s="28">
        <v>0.78</v>
      </c>
      <c r="I28" s="27">
        <v>900</v>
      </c>
      <c r="J28" s="27">
        <f>(G28*(H28-E28)*I28)+(F28*I28)</f>
        <v>8775</v>
      </c>
      <c r="K28" t="s" s="33">
        <v>200</v>
      </c>
      <c r="L28" s="44"/>
    </row>
    <row r="29" ht="32.35" customHeight="1">
      <c r="A29" s="56">
        <v>27</v>
      </c>
      <c r="B29" s="28">
        <v>160</v>
      </c>
      <c r="C29" s="28">
        <v>65</v>
      </c>
      <c r="D29" s="28">
        <v>12.5</v>
      </c>
      <c r="E29" s="28">
        <v>0.091</v>
      </c>
      <c r="F29" s="28">
        <f>D29*E29</f>
        <v>1.1375</v>
      </c>
      <c r="G29" s="28">
        <v>12.5</v>
      </c>
      <c r="H29" s="28">
        <v>0.7</v>
      </c>
      <c r="I29" s="27">
        <v>900</v>
      </c>
      <c r="J29" s="27">
        <f>(G29*(H29-E29)*I29)+(F29*I29)</f>
        <v>7875</v>
      </c>
      <c r="K29" t="s" s="33">
        <v>201</v>
      </c>
      <c r="L29" s="44"/>
    </row>
    <row r="30" ht="32.35" customHeight="1">
      <c r="A30" s="56">
        <v>28</v>
      </c>
      <c r="B30" s="28">
        <v>170</v>
      </c>
      <c r="C30" s="28">
        <v>65</v>
      </c>
      <c r="D30" s="28">
        <v>12.5</v>
      </c>
      <c r="E30" s="28">
        <v>0.09</v>
      </c>
      <c r="F30" s="28">
        <f>D30*E30</f>
        <v>1.125</v>
      </c>
      <c r="G30" s="28">
        <v>12.5</v>
      </c>
      <c r="H30" s="28">
        <v>0.76</v>
      </c>
      <c r="I30" s="27">
        <v>900</v>
      </c>
      <c r="J30" s="27">
        <f>(G30*(H30-E30)*I30)+(F30*I30)</f>
        <v>8550</v>
      </c>
      <c r="K30" t="s" s="33">
        <v>202</v>
      </c>
      <c r="L30" s="44"/>
    </row>
    <row r="31" ht="32.35" customHeight="1">
      <c r="A31" s="56">
        <v>29</v>
      </c>
      <c r="B31" s="28">
        <v>155</v>
      </c>
      <c r="C31" s="28">
        <v>65</v>
      </c>
      <c r="D31" s="28">
        <v>12.5</v>
      </c>
      <c r="E31" s="28">
        <v>0.09</v>
      </c>
      <c r="F31" s="28">
        <f>D31*E31</f>
        <v>1.125</v>
      </c>
      <c r="G31" s="28">
        <v>12.5</v>
      </c>
      <c r="H31" s="28">
        <v>0.6899999999999999</v>
      </c>
      <c r="I31" s="27">
        <v>900</v>
      </c>
      <c r="J31" s="27">
        <f>(G31*(H31-E31)*I31)+(F31*I31)</f>
        <v>7762.5</v>
      </c>
      <c r="K31" t="s" s="33">
        <v>203</v>
      </c>
      <c r="L31" s="44"/>
    </row>
    <row r="32" ht="32.35" customHeight="1">
      <c r="A32" s="56">
        <v>30</v>
      </c>
      <c r="B32" s="28">
        <v>145</v>
      </c>
      <c r="C32" s="28">
        <v>65</v>
      </c>
      <c r="D32" s="28">
        <v>12.5</v>
      </c>
      <c r="E32" s="28">
        <v>0.09</v>
      </c>
      <c r="F32" s="28">
        <f>D32*E32</f>
        <v>1.125</v>
      </c>
      <c r="G32" s="28">
        <v>12.5</v>
      </c>
      <c r="H32" s="28">
        <v>0.76</v>
      </c>
      <c r="I32" s="27">
        <v>900</v>
      </c>
      <c r="J32" s="27">
        <f>(G32*(H32-E32)*I32)+(F32*I32)</f>
        <v>8550</v>
      </c>
      <c r="K32" t="s" s="33">
        <v>204</v>
      </c>
      <c r="L32" s="44"/>
    </row>
    <row r="33" ht="32.35" customHeight="1">
      <c r="A33" s="56">
        <v>31</v>
      </c>
      <c r="B33" s="28">
        <v>155</v>
      </c>
      <c r="C33" s="28">
        <v>65</v>
      </c>
      <c r="D33" s="28">
        <v>12.5</v>
      </c>
      <c r="E33" s="28">
        <v>0.095</v>
      </c>
      <c r="F33" s="28">
        <f>D33*E33</f>
        <v>1.1875</v>
      </c>
      <c r="G33" s="32">
        <v>13</v>
      </c>
      <c r="H33" s="28">
        <v>0.76</v>
      </c>
      <c r="I33" s="27">
        <v>900</v>
      </c>
      <c r="J33" s="27">
        <f>(G33*(H33-E33)*I33)+(F33*I33)</f>
        <v>8849.25</v>
      </c>
      <c r="K33" t="s" s="33">
        <v>205</v>
      </c>
      <c r="L33" s="44"/>
    </row>
    <row r="34" ht="32.35" customHeight="1">
      <c r="A34" s="56">
        <v>32</v>
      </c>
      <c r="B34" s="28">
        <v>155</v>
      </c>
      <c r="C34" s="28">
        <v>65</v>
      </c>
      <c r="D34" s="28">
        <v>11.97</v>
      </c>
      <c r="E34" s="28">
        <v>0.089</v>
      </c>
      <c r="F34" s="28">
        <f>D34*E34</f>
        <v>1.06533</v>
      </c>
      <c r="G34" s="32">
        <v>12</v>
      </c>
      <c r="H34" s="28">
        <v>0.54</v>
      </c>
      <c r="I34" s="27">
        <v>900</v>
      </c>
      <c r="J34" s="27">
        <f>(G34*(H34-E34)*I34)+(F34*I34)</f>
        <v>5829.597</v>
      </c>
      <c r="K34" t="s" s="33">
        <v>206</v>
      </c>
      <c r="L34" s="44"/>
    </row>
    <row r="35" ht="32.35" customHeight="1">
      <c r="A35" s="56">
        <v>33</v>
      </c>
      <c r="B35" s="28">
        <v>155</v>
      </c>
      <c r="C35" s="28">
        <v>65</v>
      </c>
      <c r="D35" s="28">
        <v>11.51</v>
      </c>
      <c r="E35" s="28">
        <v>0.08500000000000001</v>
      </c>
      <c r="F35" s="28">
        <f>D35*E35</f>
        <v>0.9783500000000001</v>
      </c>
      <c r="G35" s="32">
        <v>11.5</v>
      </c>
      <c r="H35" s="28">
        <v>0.46</v>
      </c>
      <c r="I35" s="27">
        <v>900</v>
      </c>
      <c r="J35" s="27">
        <f>(G35*(H35-E35)*I35)+(F35*I35)</f>
        <v>4761.765</v>
      </c>
      <c r="K35" t="s" s="33">
        <v>207</v>
      </c>
      <c r="L35" s="44"/>
    </row>
    <row r="36" ht="32.35" customHeight="1">
      <c r="A36" s="56">
        <v>34</v>
      </c>
      <c r="B36" s="28">
        <v>155</v>
      </c>
      <c r="C36" s="28">
        <v>65</v>
      </c>
      <c r="D36" s="28">
        <v>11.98</v>
      </c>
      <c r="E36" s="28">
        <v>0.089</v>
      </c>
      <c r="F36" s="28">
        <f>D36*E36</f>
        <v>1.06622</v>
      </c>
      <c r="G36" s="32">
        <v>12</v>
      </c>
      <c r="H36" s="28">
        <v>0.66</v>
      </c>
      <c r="I36" s="27">
        <v>900</v>
      </c>
      <c r="J36" s="27">
        <f>(G36*(H36-E36)*I36)+(F36*I36)</f>
        <v>7126.398</v>
      </c>
      <c r="K36" t="s" s="33">
        <v>208</v>
      </c>
      <c r="L36" s="44"/>
    </row>
    <row r="37" ht="32.35" customHeight="1">
      <c r="A37" s="56">
        <v>35</v>
      </c>
      <c r="B37" s="28">
        <v>155</v>
      </c>
      <c r="C37" s="28">
        <v>65</v>
      </c>
      <c r="D37" s="28">
        <v>11.98</v>
      </c>
      <c r="E37" s="28">
        <v>0.089</v>
      </c>
      <c r="F37" s="28">
        <f>D37*E37</f>
        <v>1.06622</v>
      </c>
      <c r="G37" s="28">
        <v>12</v>
      </c>
      <c r="H37" s="28">
        <v>0.65</v>
      </c>
      <c r="I37" s="28">
        <v>600</v>
      </c>
      <c r="J37" s="27">
        <f>(G37*(H37-E37)*I37)+(F37*I37)</f>
        <v>4678.932</v>
      </c>
      <c r="K37" t="s" s="33">
        <v>209</v>
      </c>
      <c r="L37" s="44"/>
    </row>
    <row r="38" ht="32.35" customHeight="1">
      <c r="A38" s="56">
        <v>36</v>
      </c>
      <c r="B38" s="28">
        <v>155</v>
      </c>
      <c r="C38" s="28">
        <v>65</v>
      </c>
      <c r="D38" s="28">
        <v>11.98</v>
      </c>
      <c r="E38" s="28">
        <v>0.089</v>
      </c>
      <c r="F38" s="28">
        <f>D38*E38</f>
        <v>1.06622</v>
      </c>
      <c r="G38" s="32">
        <v>12</v>
      </c>
      <c r="H38" s="28">
        <v>0.6899999999999999</v>
      </c>
      <c r="I38" s="27">
        <v>900</v>
      </c>
      <c r="J38" s="27">
        <f>(G38*(H38-E38)*I38)+(F38*I38)</f>
        <v>7450.398</v>
      </c>
      <c r="K38" t="s" s="33">
        <v>210</v>
      </c>
      <c r="L38" s="44"/>
    </row>
    <row r="39" ht="32.35" customHeight="1">
      <c r="A39" s="56">
        <v>37</v>
      </c>
      <c r="B39" s="28">
        <v>155</v>
      </c>
      <c r="C39" s="28">
        <v>65</v>
      </c>
      <c r="D39" s="28">
        <v>11.98</v>
      </c>
      <c r="E39" s="28">
        <v>0.089</v>
      </c>
      <c r="F39" s="28">
        <f>D39*E39</f>
        <v>1.06622</v>
      </c>
      <c r="G39" s="32">
        <v>12</v>
      </c>
      <c r="H39" s="28">
        <v>0.68</v>
      </c>
      <c r="I39" s="27">
        <v>720</v>
      </c>
      <c r="J39" s="27">
        <f>(G39*(H39-E39)*I39)+(F39*I39)</f>
        <v>5873.9184</v>
      </c>
      <c r="K39" t="s" s="33">
        <v>211</v>
      </c>
      <c r="L39" s="44"/>
    </row>
    <row r="40" ht="32.35" customHeight="1">
      <c r="A40" s="56">
        <v>38</v>
      </c>
      <c r="B40" s="28">
        <v>155</v>
      </c>
      <c r="C40" s="28">
        <v>65</v>
      </c>
      <c r="D40" s="28">
        <v>11.98</v>
      </c>
      <c r="E40" s="28">
        <v>0.089</v>
      </c>
      <c r="F40" s="28">
        <f>D40*E40</f>
        <v>1.06622</v>
      </c>
      <c r="G40" s="32">
        <v>12</v>
      </c>
      <c r="H40" s="28">
        <v>0.68</v>
      </c>
      <c r="I40" s="27">
        <v>720</v>
      </c>
      <c r="J40" s="27">
        <f>(G40*(H40-E40)*I40)+(F40*I40)</f>
        <v>5873.9184</v>
      </c>
      <c r="K40" t="s" s="33">
        <v>212</v>
      </c>
      <c r="L40" s="44"/>
    </row>
    <row r="41" ht="32.35" customHeight="1">
      <c r="A41" s="56">
        <v>39</v>
      </c>
      <c r="B41" s="28">
        <v>108</v>
      </c>
      <c r="C41" s="28">
        <v>65</v>
      </c>
      <c r="D41" s="28">
        <v>12.5</v>
      </c>
      <c r="E41" s="28">
        <v>0.074</v>
      </c>
      <c r="F41" s="28">
        <f>D41*E41</f>
        <v>0.925</v>
      </c>
      <c r="G41" s="32">
        <v>12.5</v>
      </c>
      <c r="H41" s="28">
        <v>0.6899999999999999</v>
      </c>
      <c r="I41" s="27">
        <v>600</v>
      </c>
      <c r="J41" s="27">
        <f>(G41*(H41-E41)*I41)+(F41*I41)</f>
        <v>5175</v>
      </c>
      <c r="K41" t="s" s="33">
        <v>213</v>
      </c>
      <c r="L41" s="44"/>
    </row>
    <row r="42" ht="32.35" customHeight="1">
      <c r="A42" s="56">
        <v>40</v>
      </c>
      <c r="B42" s="28">
        <v>155</v>
      </c>
      <c r="C42" s="28">
        <v>65</v>
      </c>
      <c r="D42" s="28">
        <v>12</v>
      </c>
      <c r="E42" s="28">
        <v>0.06900000000000001</v>
      </c>
      <c r="F42" s="28">
        <f>D42*E42</f>
        <v>0.828</v>
      </c>
      <c r="G42" s="32">
        <v>12</v>
      </c>
      <c r="H42" s="28">
        <v>0.6</v>
      </c>
      <c r="I42" s="27">
        <v>360</v>
      </c>
      <c r="J42" s="27">
        <f>(G42*(H42-E42)*I42)+(F42*I42)</f>
        <v>2592</v>
      </c>
      <c r="K42" t="s" s="33">
        <v>214</v>
      </c>
      <c r="L42" s="44"/>
    </row>
    <row r="43" ht="32.35" customHeight="1">
      <c r="A43" s="56">
        <v>41</v>
      </c>
      <c r="B43" s="28">
        <v>180</v>
      </c>
      <c r="C43" s="28">
        <v>65</v>
      </c>
      <c r="D43" s="28">
        <v>12.51</v>
      </c>
      <c r="E43" s="28">
        <v>0.08799999999999999</v>
      </c>
      <c r="F43" s="28">
        <f>D43*E43</f>
        <v>1.10088</v>
      </c>
      <c r="G43" s="32">
        <v>13</v>
      </c>
      <c r="H43" s="28">
        <v>0.87</v>
      </c>
      <c r="I43" s="27">
        <v>600</v>
      </c>
      <c r="J43" s="27">
        <f>(G43*(H43-E43)*I43)+(F43*I43)</f>
        <v>6760.128</v>
      </c>
      <c r="K43" t="s" s="33">
        <v>215</v>
      </c>
      <c r="L43" s="44"/>
    </row>
    <row r="44" ht="32.35" customHeight="1">
      <c r="A44" s="56">
        <v>42</v>
      </c>
      <c r="B44" s="28">
        <v>108</v>
      </c>
      <c r="C44" s="28">
        <v>65</v>
      </c>
      <c r="D44" s="28">
        <v>12.5</v>
      </c>
      <c r="E44" s="28">
        <v>0.075</v>
      </c>
      <c r="F44" s="28">
        <f>D44*E44</f>
        <v>0.9375</v>
      </c>
      <c r="G44" s="28">
        <v>12.5</v>
      </c>
      <c r="H44" s="28">
        <v>0.78</v>
      </c>
      <c r="I44" s="27">
        <v>900</v>
      </c>
      <c r="J44" s="27">
        <f>(G44*(H44-E44)*I44)+(F44*I44)</f>
        <v>8775</v>
      </c>
      <c r="K44" t="s" s="33">
        <v>216</v>
      </c>
      <c r="L44" s="44"/>
    </row>
    <row r="45" ht="32.35" customHeight="1">
      <c r="A45" s="56">
        <v>43</v>
      </c>
      <c r="B45" s="28">
        <v>108</v>
      </c>
      <c r="C45" s="28">
        <v>65</v>
      </c>
      <c r="D45" s="28">
        <v>12.5</v>
      </c>
      <c r="E45" s="28">
        <v>0.075</v>
      </c>
      <c r="F45" s="28">
        <f>D45*E45</f>
        <v>0.9375</v>
      </c>
      <c r="G45" s="28">
        <v>12.5</v>
      </c>
      <c r="H45" s="28">
        <v>0.71</v>
      </c>
      <c r="I45" s="27">
        <v>600</v>
      </c>
      <c r="J45" s="27">
        <f>(G45*(H45-E45)*I45)+(F45*I45)</f>
        <v>5325</v>
      </c>
      <c r="K45" t="s" s="33">
        <v>217</v>
      </c>
      <c r="L45" s="44"/>
    </row>
    <row r="46" ht="32.35" customHeight="1">
      <c r="A46" s="56">
        <v>44</v>
      </c>
      <c r="B46" s="28">
        <v>155</v>
      </c>
      <c r="C46" s="28">
        <v>65</v>
      </c>
      <c r="D46" s="28">
        <v>12</v>
      </c>
      <c r="E46" s="28">
        <v>0.07199999999999999</v>
      </c>
      <c r="F46" s="28">
        <f>D46*E46</f>
        <v>0.864</v>
      </c>
      <c r="G46" s="32">
        <v>12</v>
      </c>
      <c r="H46" s="28">
        <v>0.63</v>
      </c>
      <c r="I46" s="27">
        <v>600</v>
      </c>
      <c r="J46" s="27">
        <f>(G46*(H46-E46)*I46)+(F46*I46)</f>
        <v>4536</v>
      </c>
      <c r="K46" t="s" s="33">
        <v>218</v>
      </c>
      <c r="L46" s="44"/>
    </row>
    <row r="47" ht="32.35" customHeight="1">
      <c r="A47" s="56">
        <v>45</v>
      </c>
      <c r="B47" s="28">
        <v>155</v>
      </c>
      <c r="C47" s="28">
        <v>65</v>
      </c>
      <c r="D47" s="28">
        <v>12</v>
      </c>
      <c r="E47" s="28">
        <v>0.07199999999999999</v>
      </c>
      <c r="F47" s="28">
        <f>D47*E47</f>
        <v>0.864</v>
      </c>
      <c r="G47" s="32">
        <v>12</v>
      </c>
      <c r="H47" s="28">
        <v>0.64</v>
      </c>
      <c r="I47" s="27">
        <v>360</v>
      </c>
      <c r="J47" s="27">
        <f>(G47*(H47-E47)*I47)+(F47*I47)</f>
        <v>2764.8</v>
      </c>
      <c r="K47" t="s" s="33">
        <v>219</v>
      </c>
      <c r="L47" s="44"/>
    </row>
    <row r="48" ht="32.35" customHeight="1">
      <c r="A48" s="56">
        <v>46</v>
      </c>
      <c r="B48" s="28">
        <v>155</v>
      </c>
      <c r="C48" s="28">
        <v>65</v>
      </c>
      <c r="D48" s="28">
        <v>12.49</v>
      </c>
      <c r="E48" s="28">
        <v>0.077</v>
      </c>
      <c r="F48" s="28">
        <f>D48*E48</f>
        <v>0.96173</v>
      </c>
      <c r="G48" s="28">
        <v>12.5</v>
      </c>
      <c r="H48" s="28">
        <v>0.75</v>
      </c>
      <c r="I48" s="27">
        <v>600</v>
      </c>
      <c r="J48" s="27">
        <f>(G48*(H48-E48)*I48)+(F48*I48)</f>
        <v>5624.538</v>
      </c>
      <c r="K48" t="s" s="33">
        <v>220</v>
      </c>
      <c r="L48" s="44"/>
    </row>
    <row r="49" ht="32.35" customHeight="1">
      <c r="A49" s="56">
        <v>47</v>
      </c>
      <c r="B49" s="28">
        <v>108</v>
      </c>
      <c r="C49" s="28">
        <v>65</v>
      </c>
      <c r="D49" s="28">
        <v>12.48</v>
      </c>
      <c r="E49" s="28">
        <v>0.07000000000000001</v>
      </c>
      <c r="F49" s="28">
        <f>D49*E49</f>
        <v>0.8736</v>
      </c>
      <c r="G49" s="28">
        <v>12.5</v>
      </c>
      <c r="H49" s="28">
        <v>0.77</v>
      </c>
      <c r="I49" s="27">
        <v>900</v>
      </c>
      <c r="J49" s="27">
        <f>(G49*(H49-E49)*I49)+(F49*I49)</f>
        <v>8661.24</v>
      </c>
      <c r="K49" t="s" s="33">
        <v>221</v>
      </c>
      <c r="L49" s="44"/>
    </row>
    <row r="50" ht="32.35" customHeight="1">
      <c r="A50" s="56">
        <v>48</v>
      </c>
      <c r="B50" s="28">
        <v>155</v>
      </c>
      <c r="C50" s="28">
        <v>65</v>
      </c>
      <c r="D50" s="28">
        <v>11.99</v>
      </c>
      <c r="E50" s="28">
        <v>0.07199999999999999</v>
      </c>
      <c r="F50" s="28">
        <f>D50*E50</f>
        <v>0.86328</v>
      </c>
      <c r="G50" s="28">
        <v>12</v>
      </c>
      <c r="H50" s="28">
        <v>0.6</v>
      </c>
      <c r="I50" s="27">
        <v>360</v>
      </c>
      <c r="J50" s="27">
        <f>(G50*(H50-E50)*I50)+(F50*I50)</f>
        <v>2591.7408</v>
      </c>
      <c r="K50" t="s" s="33">
        <v>222</v>
      </c>
      <c r="L50" s="44"/>
    </row>
    <row r="51" ht="32.35" customHeight="1">
      <c r="A51" s="56">
        <v>49</v>
      </c>
      <c r="B51" s="28">
        <v>180</v>
      </c>
      <c r="C51" s="28">
        <v>65</v>
      </c>
      <c r="D51" s="28">
        <v>12.53</v>
      </c>
      <c r="E51" s="28">
        <v>0.11</v>
      </c>
      <c r="F51" s="28">
        <f>D51*E51</f>
        <v>1.3783</v>
      </c>
      <c r="G51" s="28">
        <v>13</v>
      </c>
      <c r="H51" s="28">
        <v>0.87</v>
      </c>
      <c r="I51" s="27">
        <v>600</v>
      </c>
      <c r="J51" s="27">
        <f>(G51*(H51-E51)*I51)+(F51*I51)</f>
        <v>6754.98</v>
      </c>
      <c r="K51" t="s" s="33">
        <v>223</v>
      </c>
      <c r="L51" s="44"/>
    </row>
    <row r="52" ht="32.35" customHeight="1">
      <c r="A52" s="56">
        <v>50</v>
      </c>
      <c r="B52" s="28">
        <v>108</v>
      </c>
      <c r="C52" s="28">
        <v>65</v>
      </c>
      <c r="D52" s="28">
        <v>12.5</v>
      </c>
      <c r="E52" s="28">
        <v>0.074</v>
      </c>
      <c r="F52" s="28">
        <f>D52*E52</f>
        <v>0.925</v>
      </c>
      <c r="G52" s="28">
        <v>12.5</v>
      </c>
      <c r="H52" s="28">
        <v>0.71</v>
      </c>
      <c r="I52" s="27">
        <v>600</v>
      </c>
      <c r="J52" s="27">
        <f>(G52*(H52-E52)*I52)+(F52*I52)</f>
        <v>5325</v>
      </c>
      <c r="K52" t="s" s="33">
        <v>224</v>
      </c>
      <c r="L52" s="44"/>
    </row>
    <row r="53" ht="32.35" customHeight="1">
      <c r="A53" s="56">
        <v>51</v>
      </c>
      <c r="B53" s="28">
        <v>155</v>
      </c>
      <c r="C53" s="28">
        <v>65</v>
      </c>
      <c r="D53" s="28">
        <v>11.99</v>
      </c>
      <c r="E53" s="28">
        <v>0.07199999999999999</v>
      </c>
      <c r="F53" s="28">
        <f>D53*E53</f>
        <v>0.86328</v>
      </c>
      <c r="G53" s="28">
        <v>12</v>
      </c>
      <c r="H53" s="28">
        <v>0.6</v>
      </c>
      <c r="I53" s="27">
        <v>360</v>
      </c>
      <c r="J53" s="27">
        <f>(G53*(H53-E53)*I53)+(F53*I53)</f>
        <v>2591.7408</v>
      </c>
      <c r="K53" t="s" s="33">
        <v>225</v>
      </c>
      <c r="L53" s="44"/>
    </row>
    <row r="54" ht="32.35" customHeight="1">
      <c r="A54" s="56">
        <v>52</v>
      </c>
      <c r="B54" s="28">
        <v>180</v>
      </c>
      <c r="C54" s="28">
        <v>65</v>
      </c>
      <c r="D54" s="28">
        <v>12.54</v>
      </c>
      <c r="E54" s="28">
        <v>0.083</v>
      </c>
      <c r="F54" s="28">
        <f>D54*E54</f>
        <v>1.04082</v>
      </c>
      <c r="G54" s="28">
        <v>13</v>
      </c>
      <c r="H54" s="28">
        <v>0.85</v>
      </c>
      <c r="I54" s="27">
        <v>600</v>
      </c>
      <c r="J54" s="27">
        <f>(G54*(H54-E54)*I54)+(F54*I54)</f>
        <v>6607.092</v>
      </c>
      <c r="K54" t="s" s="33">
        <v>226</v>
      </c>
      <c r="L54" s="44"/>
    </row>
    <row r="55" ht="32.35" customHeight="1">
      <c r="A55" s="56">
        <v>53</v>
      </c>
      <c r="B55" s="28">
        <v>108</v>
      </c>
      <c r="C55" s="28">
        <v>65</v>
      </c>
      <c r="D55" s="28">
        <v>12.47</v>
      </c>
      <c r="E55" s="28">
        <v>0.073</v>
      </c>
      <c r="F55" s="28">
        <f>D55*E55</f>
        <v>0.91031</v>
      </c>
      <c r="G55" s="28">
        <v>12.5</v>
      </c>
      <c r="H55" s="28">
        <v>0.68</v>
      </c>
      <c r="I55" s="27">
        <v>600</v>
      </c>
      <c r="J55" s="27">
        <f>(G55*(H55-E55)*I55)+(F55*I55)</f>
        <v>5098.686</v>
      </c>
      <c r="K55" t="s" s="33">
        <v>227</v>
      </c>
      <c r="L55" s="44"/>
    </row>
    <row r="56" ht="32.35" customHeight="1">
      <c r="A56" s="56">
        <v>54</v>
      </c>
      <c r="B56" s="28">
        <v>108</v>
      </c>
      <c r="C56" s="28">
        <v>65</v>
      </c>
      <c r="D56" s="28">
        <v>12.47</v>
      </c>
      <c r="E56" s="28">
        <v>0.073</v>
      </c>
      <c r="F56" s="28">
        <f>D56*E56</f>
        <v>0.91031</v>
      </c>
      <c r="G56" s="28">
        <v>12.5</v>
      </c>
      <c r="H56" s="28">
        <v>0.72</v>
      </c>
      <c r="I56" s="27">
        <v>900</v>
      </c>
      <c r="J56" s="27">
        <f>(G56*(H56-E56)*I56)+(F56*I56)</f>
        <v>8098.029</v>
      </c>
      <c r="K56" t="s" s="33">
        <v>228</v>
      </c>
      <c r="L56" s="44"/>
    </row>
    <row r="57" ht="32.35" customHeight="1">
      <c r="A57" s="56">
        <v>55</v>
      </c>
      <c r="B57" s="28">
        <v>108</v>
      </c>
      <c r="C57" s="28">
        <v>65</v>
      </c>
      <c r="D57" s="28">
        <v>12.47</v>
      </c>
      <c r="E57" s="28">
        <v>0.073</v>
      </c>
      <c r="F57" s="28">
        <f>D57*E57</f>
        <v>0.91031</v>
      </c>
      <c r="G57" s="28">
        <v>12.5</v>
      </c>
      <c r="H57" s="28">
        <v>0.77</v>
      </c>
      <c r="I57" s="27">
        <v>600</v>
      </c>
      <c r="J57" s="27">
        <f>(G57*(H57-E57)*I57)+(F57*I57)</f>
        <v>5773.686</v>
      </c>
      <c r="K57" t="s" s="33">
        <v>229</v>
      </c>
      <c r="L57" s="44"/>
    </row>
    <row r="58" ht="32.35" customHeight="1">
      <c r="A58" s="56">
        <v>56</v>
      </c>
      <c r="B58" s="28">
        <v>108</v>
      </c>
      <c r="C58" s="28">
        <v>65</v>
      </c>
      <c r="D58" s="28">
        <v>12.47</v>
      </c>
      <c r="E58" s="28">
        <v>0.073</v>
      </c>
      <c r="F58" s="28">
        <f>D58*E58</f>
        <v>0.91031</v>
      </c>
      <c r="G58" s="28">
        <v>12.5</v>
      </c>
      <c r="H58" s="28">
        <v>0.77</v>
      </c>
      <c r="I58" s="27">
        <v>660</v>
      </c>
      <c r="J58" s="27">
        <f>(G58*(H58-E58)*I58)+(F58*I58)</f>
        <v>6351.0546</v>
      </c>
      <c r="K58" t="s" s="33">
        <v>230</v>
      </c>
      <c r="L58" s="44"/>
    </row>
    <row r="59" ht="32.35" customHeight="1">
      <c r="A59" s="56">
        <v>57</v>
      </c>
      <c r="B59" s="28">
        <v>108</v>
      </c>
      <c r="C59" s="28">
        <v>65</v>
      </c>
      <c r="D59" s="28">
        <v>12.5</v>
      </c>
      <c r="E59" s="28">
        <v>0.06900000000000001</v>
      </c>
      <c r="F59" s="28">
        <f>D59*E59</f>
        <v>0.8625</v>
      </c>
      <c r="G59" s="28">
        <v>12.5</v>
      </c>
      <c r="H59" s="28">
        <v>0.6</v>
      </c>
      <c r="I59" s="27">
        <v>600</v>
      </c>
      <c r="J59" s="27">
        <f>(G59*(H59-E59)*I59)+(F59*I59)</f>
        <v>4500</v>
      </c>
      <c r="K59" t="s" s="33">
        <v>231</v>
      </c>
      <c r="L59" s="44"/>
    </row>
    <row r="60" ht="32.35" customHeight="1">
      <c r="A60" s="56">
        <v>58</v>
      </c>
      <c r="B60" s="28">
        <v>155</v>
      </c>
      <c r="C60" s="28">
        <v>65</v>
      </c>
      <c r="D60" s="28">
        <v>11.96</v>
      </c>
      <c r="E60" s="28">
        <v>0.093</v>
      </c>
      <c r="F60" s="28">
        <f>D60*E60</f>
        <v>1.11228</v>
      </c>
      <c r="G60" s="28">
        <v>12</v>
      </c>
      <c r="H60" s="28">
        <v>0.51</v>
      </c>
      <c r="I60" s="27">
        <v>360</v>
      </c>
      <c r="J60" s="27">
        <f>(G60*(H60-E60)*I60)+(F60*I60)</f>
        <v>2201.8608</v>
      </c>
      <c r="K60" t="s" s="33">
        <v>232</v>
      </c>
      <c r="L60" s="44"/>
    </row>
    <row r="61" ht="32.35" customHeight="1">
      <c r="A61" s="56">
        <v>59</v>
      </c>
      <c r="B61" s="28">
        <v>108</v>
      </c>
      <c r="C61" s="28">
        <v>65</v>
      </c>
      <c r="D61" s="28">
        <v>12.49</v>
      </c>
      <c r="E61" s="28">
        <v>0.06900000000000001</v>
      </c>
      <c r="F61" s="28">
        <f>D61*E61</f>
        <v>0.86181</v>
      </c>
      <c r="G61" s="28">
        <v>12.5</v>
      </c>
      <c r="H61" s="28">
        <v>0.62</v>
      </c>
      <c r="I61" s="27">
        <v>600</v>
      </c>
      <c r="J61" s="27">
        <f>(G61*(H61-E61)*I61)+(F61*I61)</f>
        <v>4649.586</v>
      </c>
      <c r="K61" t="s" s="33">
        <v>233</v>
      </c>
      <c r="L61" s="44"/>
    </row>
    <row r="62" ht="32.35" customHeight="1">
      <c r="A62" s="56">
        <v>60</v>
      </c>
      <c r="B62" s="28">
        <v>155</v>
      </c>
      <c r="C62" s="28">
        <v>65</v>
      </c>
      <c r="D62" s="28">
        <v>11.98</v>
      </c>
      <c r="E62" s="28">
        <v>0.092</v>
      </c>
      <c r="F62" s="28">
        <f>D62*E62</f>
        <v>1.10216</v>
      </c>
      <c r="G62" s="28">
        <v>12</v>
      </c>
      <c r="H62" s="28">
        <v>0.53</v>
      </c>
      <c r="I62" s="27">
        <v>360</v>
      </c>
      <c r="J62" s="27">
        <f>(G62*(H62-E62)*I62)+(F62*I62)</f>
        <v>2288.9376</v>
      </c>
      <c r="K62" t="s" s="33">
        <v>234</v>
      </c>
      <c r="L62" s="44"/>
    </row>
    <row r="63" ht="32.35" customHeight="1">
      <c r="A63" s="56">
        <v>61</v>
      </c>
      <c r="B63" s="28">
        <v>155</v>
      </c>
      <c r="C63" s="28">
        <v>65</v>
      </c>
      <c r="D63" s="28">
        <v>11.99</v>
      </c>
      <c r="E63" s="28">
        <v>0.093</v>
      </c>
      <c r="F63" s="28">
        <f>D63*E63</f>
        <v>1.11507</v>
      </c>
      <c r="G63" s="28">
        <v>12</v>
      </c>
      <c r="H63" s="28">
        <v>0.55</v>
      </c>
      <c r="I63" s="27">
        <v>360</v>
      </c>
      <c r="J63" s="27">
        <f>(G63*(H63-E63)*I63)+(F63*I63)</f>
        <v>2375.6652</v>
      </c>
      <c r="K63" t="s" s="33">
        <v>235</v>
      </c>
      <c r="L63" s="44"/>
    </row>
    <row r="64" ht="32.35" customHeight="1">
      <c r="A64" s="56">
        <v>62</v>
      </c>
      <c r="B64" s="28">
        <v>155</v>
      </c>
      <c r="C64" s="28">
        <v>65</v>
      </c>
      <c r="D64" s="28">
        <v>11</v>
      </c>
      <c r="E64" s="28">
        <v>0.064</v>
      </c>
      <c r="F64" s="28">
        <f>D64*E64</f>
        <v>0.704</v>
      </c>
      <c r="G64" s="28">
        <v>11</v>
      </c>
      <c r="H64" s="28">
        <v>0.39</v>
      </c>
      <c r="I64" s="27">
        <v>360</v>
      </c>
      <c r="J64" s="27">
        <f>(G64*(H64-E64)*I64)+(F64*I64)</f>
        <v>1544.4</v>
      </c>
      <c r="K64" t="s" s="33">
        <v>236</v>
      </c>
      <c r="L64" s="44"/>
    </row>
    <row r="65" ht="32.35" customHeight="1">
      <c r="A65" s="56">
        <v>63</v>
      </c>
      <c r="B65" s="28">
        <v>108</v>
      </c>
      <c r="C65" s="28">
        <v>65</v>
      </c>
      <c r="D65" s="28">
        <v>12.5</v>
      </c>
      <c r="E65" s="28">
        <v>0.06900000000000001</v>
      </c>
      <c r="F65" s="28">
        <f>D65*E65</f>
        <v>0.8625</v>
      </c>
      <c r="G65" s="28">
        <v>12.5</v>
      </c>
      <c r="H65" s="28">
        <v>0.62</v>
      </c>
      <c r="I65" s="27">
        <v>900</v>
      </c>
      <c r="J65" s="27">
        <f>(G65*(H65-E65)*I65)+(F65*I65)</f>
        <v>6975</v>
      </c>
      <c r="K65" t="s" s="33">
        <v>237</v>
      </c>
      <c r="L65" s="44"/>
    </row>
    <row r="66" ht="32.35" customHeight="1">
      <c r="A66" s="60"/>
      <c r="B66" s="42"/>
      <c r="C66" s="42"/>
      <c r="D66" s="28"/>
      <c r="E66" s="42"/>
      <c r="F66" s="28"/>
      <c r="G66" s="42"/>
      <c r="H66" s="42"/>
      <c r="I66" s="27"/>
      <c r="J66" s="27"/>
      <c r="K66" s="43"/>
      <c r="L66" s="44"/>
    </row>
    <row r="67" ht="32.35" customHeight="1">
      <c r="A67" s="60"/>
      <c r="B67" s="42"/>
      <c r="C67" s="42"/>
      <c r="D67" s="28"/>
      <c r="E67" s="42"/>
      <c r="F67" s="28"/>
      <c r="G67" s="42"/>
      <c r="H67" s="42"/>
      <c r="I67" s="27"/>
      <c r="J67" s="27"/>
      <c r="K67" s="43"/>
      <c r="L67" s="44"/>
    </row>
    <row r="68" ht="32.35" customHeight="1">
      <c r="A68" s="60"/>
      <c r="B68" s="42"/>
      <c r="C68" s="42"/>
      <c r="D68" s="28"/>
      <c r="E68" s="42"/>
      <c r="F68" s="28"/>
      <c r="G68" s="42"/>
      <c r="H68" s="42"/>
      <c r="I68" s="27"/>
      <c r="J68" s="27"/>
      <c r="K68" s="43"/>
      <c r="L68" s="44"/>
    </row>
    <row r="69" ht="30.1" customHeight="1">
      <c r="A69" t="s" s="61">
        <v>159</v>
      </c>
      <c r="B69" t="s" s="62">
        <v>238</v>
      </c>
      <c r="C69" s="63"/>
      <c r="D69" s="63"/>
      <c r="E69" s="63"/>
      <c r="F69" s="63"/>
      <c r="G69" s="63"/>
      <c r="H69" s="63"/>
      <c r="I69" s="63"/>
      <c r="J69" s="63"/>
      <c r="K69" s="63"/>
      <c r="L69" s="63"/>
    </row>
    <row r="70" ht="30.1" customHeight="1">
      <c r="A70" t="s" s="61">
        <v>159</v>
      </c>
      <c r="B70" t="s" s="64">
        <v>239</v>
      </c>
      <c r="C70" s="16"/>
      <c r="D70" s="16"/>
      <c r="E70" s="16"/>
      <c r="F70" s="16"/>
      <c r="G70" s="16"/>
      <c r="H70" s="16"/>
      <c r="I70" s="16"/>
      <c r="J70" s="16"/>
      <c r="K70" s="65"/>
      <c r="L70" s="16"/>
    </row>
    <row r="71" ht="30.1" customHeight="1">
      <c r="A71" t="s" s="61">
        <v>159</v>
      </c>
      <c r="B71" t="s" s="64">
        <v>240</v>
      </c>
      <c r="C71" s="16"/>
      <c r="D71" s="16"/>
      <c r="E71" s="16"/>
      <c r="F71" s="16"/>
      <c r="G71" s="16"/>
      <c r="H71" s="16"/>
      <c r="I71" s="16"/>
      <c r="J71" s="16"/>
      <c r="K71" s="16"/>
      <c r="L71" s="16"/>
    </row>
  </sheetData>
  <mergeCells count="4">
    <mergeCell ref="B70:L70"/>
    <mergeCell ref="B1:L1"/>
    <mergeCell ref="B69:L69"/>
    <mergeCell ref="B71:L7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1:K70"/>
  <sheetViews>
    <sheetView workbookViewId="0" showGridLines="0" defaultGridColor="1"/>
  </sheetViews>
  <sheetFormatPr defaultColWidth="16.3333" defaultRowHeight="19.9" customHeight="1" outlineLevelRow="0" outlineLevelCol="0"/>
  <cols>
    <col min="1" max="1" width="13.0391" style="66" customWidth="1"/>
    <col min="2" max="3" width="12.1875" style="66" customWidth="1"/>
    <col min="4" max="8" width="16.3516" style="66" customWidth="1"/>
    <col min="9" max="10" width="36.8047" style="66" customWidth="1"/>
    <col min="11" max="11" width="40.6406" style="66" customWidth="1"/>
    <col min="12" max="16384" width="16.3516" style="66" customWidth="1"/>
  </cols>
  <sheetData>
    <row r="1" ht="30.8" customHeight="1">
      <c r="A1" s="49"/>
      <c r="B1" t="s" s="50">
        <v>243</v>
      </c>
      <c r="C1" s="47"/>
      <c r="D1" s="47"/>
      <c r="E1" s="47"/>
      <c r="F1" s="47"/>
      <c r="G1" s="47"/>
      <c r="H1" s="47"/>
      <c r="I1" s="47"/>
      <c r="J1" s="47"/>
      <c r="K1" s="47"/>
    </row>
    <row r="2" ht="56.05" customHeight="1">
      <c r="A2" t="s" s="51">
        <v>10</v>
      </c>
      <c r="B2" t="s" s="53">
        <v>11</v>
      </c>
      <c r="C2" t="s" s="52">
        <v>244</v>
      </c>
      <c r="D2" t="s" s="53">
        <v>245</v>
      </c>
      <c r="E2" t="s" s="52">
        <v>246</v>
      </c>
      <c r="F2" t="s" s="52">
        <v>247</v>
      </c>
      <c r="G2" t="s" s="52">
        <v>248</v>
      </c>
      <c r="H2" t="s" s="53">
        <v>249</v>
      </c>
      <c r="I2" t="s" s="67">
        <v>19</v>
      </c>
      <c r="J2" t="s" s="67">
        <v>250</v>
      </c>
      <c r="K2" t="s" s="67">
        <v>21</v>
      </c>
    </row>
    <row r="3" ht="32.05" customHeight="1">
      <c r="A3" s="56">
        <v>1</v>
      </c>
      <c r="B3" s="68">
        <f>'Sheet 1 - Table 1'!B5</f>
        <v>7</v>
      </c>
      <c r="C3" s="68">
        <v>1.04</v>
      </c>
      <c r="D3" s="68">
        <f>'Sheet 1 - Table 1'!F5</f>
        <v>63903.6</v>
      </c>
      <c r="E3" s="68">
        <f>'Sheet 1 - Table 1'!D5</f>
        <v>13.53</v>
      </c>
      <c r="F3" s="68">
        <f>'Sheet 1 - Table 1'!I5</f>
        <v>13.23</v>
      </c>
      <c r="G3" s="68">
        <v>13.31</v>
      </c>
      <c r="H3" s="69">
        <f>G3-F3</f>
        <v>0.08</v>
      </c>
      <c r="I3" t="s" s="70">
        <v>251</v>
      </c>
      <c r="J3" t="s" s="71">
        <v>252</v>
      </c>
      <c r="K3" t="s" s="31">
        <v>24</v>
      </c>
    </row>
    <row r="4" ht="32.05" customHeight="1">
      <c r="A4" s="56">
        <v>2</v>
      </c>
      <c r="B4" s="72">
        <f>'Sheet 1 - Table 1'!B6</f>
        <v>7</v>
      </c>
      <c r="C4" s="72">
        <v>1.04</v>
      </c>
      <c r="D4" s="72">
        <f>'Sheet 1 - Table 1'!F6</f>
        <v>63968.4</v>
      </c>
      <c r="E4" s="72">
        <f>'Sheet 1 - Table 1'!D6</f>
        <v>13.32</v>
      </c>
      <c r="F4" s="72">
        <f>'Sheet 1 - Table 1'!I6</f>
        <v>13.2</v>
      </c>
      <c r="G4" s="72">
        <v>13.31</v>
      </c>
      <c r="H4" s="72">
        <f>G4-F4</f>
        <v>0.11</v>
      </c>
      <c r="I4" t="s" s="70">
        <v>253</v>
      </c>
      <c r="J4" t="s" s="71">
        <v>254</v>
      </c>
      <c r="K4" t="s" s="34">
        <v>24</v>
      </c>
    </row>
    <row r="5" ht="32.05" customHeight="1">
      <c r="A5" s="56">
        <v>3</v>
      </c>
      <c r="B5" s="72">
        <f>'Sheet 1 - Table 1'!B7</f>
        <v>7</v>
      </c>
      <c r="C5" s="72">
        <v>1.04</v>
      </c>
      <c r="D5" s="72">
        <f>'Sheet 1 - Table 1'!F7</f>
        <v>64008</v>
      </c>
      <c r="E5" s="72">
        <f>'Sheet 1 - Table 1'!D7</f>
        <v>13.33</v>
      </c>
      <c r="F5" s="72">
        <f>'Sheet 1 - Table 1'!I7</f>
        <v>13.22</v>
      </c>
      <c r="G5" s="72">
        <v>13.31</v>
      </c>
      <c r="H5" s="73">
        <f>G5-F5</f>
        <v>0.09</v>
      </c>
      <c r="I5" t="s" s="70">
        <v>255</v>
      </c>
      <c r="J5" t="s" s="71">
        <v>256</v>
      </c>
      <c r="K5" t="s" s="34">
        <v>24</v>
      </c>
    </row>
    <row r="6" ht="32.05" customHeight="1">
      <c r="A6" s="56">
        <v>4</v>
      </c>
      <c r="B6" s="72">
        <f>'Sheet 1 - Table 1'!B8</f>
        <v>7</v>
      </c>
      <c r="C6" s="72">
        <v>1.04</v>
      </c>
      <c r="D6" s="72">
        <f>'Sheet 1 - Table 1'!F8</f>
        <v>63968.4</v>
      </c>
      <c r="E6" s="72">
        <f>'Sheet 1 - Table 1'!D8</f>
        <v>13.32</v>
      </c>
      <c r="F6" s="72">
        <f>'Sheet 1 - Table 1'!I8</f>
        <v>13.22</v>
      </c>
      <c r="G6" s="72">
        <v>13.31</v>
      </c>
      <c r="H6" s="73">
        <f>G6-F6</f>
        <v>0.09</v>
      </c>
      <c r="I6" t="s" s="70">
        <v>257</v>
      </c>
      <c r="J6" t="s" s="71">
        <v>258</v>
      </c>
      <c r="K6" t="s" s="34">
        <v>31</v>
      </c>
    </row>
    <row r="7" ht="32.05" customHeight="1">
      <c r="A7" s="56">
        <v>5</v>
      </c>
      <c r="B7" s="72">
        <f>'Sheet 1 - Table 1'!B9</f>
        <v>7</v>
      </c>
      <c r="C7" s="72">
        <v>1.04</v>
      </c>
      <c r="D7" s="72">
        <f>'Sheet 1 - Table 1'!F9</f>
        <v>63770.4</v>
      </c>
      <c r="E7" s="72">
        <f>'Sheet 1 - Table 1'!D9</f>
        <v>13.33</v>
      </c>
      <c r="F7" s="72">
        <f>'Sheet 1 - Table 1'!I9</f>
        <v>13.22</v>
      </c>
      <c r="G7" s="72">
        <v>13.3</v>
      </c>
      <c r="H7" s="72">
        <f>G7-F7</f>
        <v>0.08</v>
      </c>
      <c r="I7" t="s" s="70">
        <v>259</v>
      </c>
      <c r="J7" t="s" s="71">
        <v>260</v>
      </c>
      <c r="K7" t="s" s="34">
        <v>31</v>
      </c>
    </row>
    <row r="8" ht="32.05" customHeight="1">
      <c r="A8" s="56">
        <v>6</v>
      </c>
      <c r="B8" s="72">
        <f>'Sheet 1 - Table 1'!B10</f>
        <v>7</v>
      </c>
      <c r="C8" s="72">
        <v>1.04</v>
      </c>
      <c r="D8" s="72">
        <f>'Sheet 1 - Table 1'!F10</f>
        <v>63842.4</v>
      </c>
      <c r="E8" s="72">
        <f>'Sheet 1 - Table 1'!D10</f>
        <v>13.32</v>
      </c>
      <c r="F8" s="72">
        <f>'Sheet 1 - Table 1'!I10</f>
        <v>13.21</v>
      </c>
      <c r="G8" s="72">
        <v>13.3</v>
      </c>
      <c r="H8" s="72">
        <f>G8-F8</f>
        <v>0.09</v>
      </c>
      <c r="I8" t="s" s="70">
        <v>261</v>
      </c>
      <c r="J8" t="s" s="71">
        <v>262</v>
      </c>
      <c r="K8" t="s" s="34">
        <v>31</v>
      </c>
    </row>
    <row r="9" ht="32.05" customHeight="1">
      <c r="A9" s="56">
        <v>7</v>
      </c>
      <c r="B9" s="72">
        <f>'Sheet 1 - Table 1'!B11</f>
        <v>7</v>
      </c>
      <c r="C9" s="72">
        <v>1.04</v>
      </c>
      <c r="D9" s="72">
        <f>'Sheet 1 - Table 1'!F11</f>
        <v>63673.2</v>
      </c>
      <c r="E9" s="72">
        <f>'Sheet 1 - Table 1'!D11</f>
        <v>13.33</v>
      </c>
      <c r="F9" s="72">
        <f>'Sheet 1 - Table 1'!I11</f>
        <v>13.22</v>
      </c>
      <c r="G9" s="72">
        <v>13.31</v>
      </c>
      <c r="H9" s="73">
        <f>G9-F9</f>
        <v>0.09</v>
      </c>
      <c r="I9" t="s" s="70">
        <v>263</v>
      </c>
      <c r="J9" t="s" s="71">
        <v>264</v>
      </c>
      <c r="K9" t="s" s="34">
        <v>31</v>
      </c>
    </row>
    <row r="10" ht="32.05" customHeight="1">
      <c r="A10" s="56">
        <v>8</v>
      </c>
      <c r="B10" s="72">
        <f>'Sheet 1 - Table 1'!B12</f>
        <v>7</v>
      </c>
      <c r="C10" s="72">
        <v>1.04</v>
      </c>
      <c r="D10" s="72">
        <f>'Sheet 1 - Table 1'!F12</f>
        <v>31356</v>
      </c>
      <c r="E10" s="72">
        <f>'Sheet 1 - Table 1'!D12</f>
        <v>13.21</v>
      </c>
      <c r="F10" s="72">
        <f>'Sheet 1 - Table 1'!I12</f>
        <v>13.13</v>
      </c>
      <c r="G10" s="72">
        <v>13.2</v>
      </c>
      <c r="H10" s="72">
        <f>G10-F10</f>
        <v>0.07000000000000001</v>
      </c>
      <c r="I10" t="s" s="70">
        <v>265</v>
      </c>
      <c r="J10" t="s" s="71">
        <v>266</v>
      </c>
      <c r="K10" t="s" s="34">
        <v>31</v>
      </c>
    </row>
    <row r="11" ht="32.05" customHeight="1">
      <c r="A11" s="56">
        <v>9</v>
      </c>
      <c r="B11" s="72">
        <f>'Sheet 1 - Table 1'!B13</f>
        <v>7</v>
      </c>
      <c r="C11" s="72">
        <v>1.04</v>
      </c>
      <c r="D11" s="72">
        <f>'Sheet 1 - Table 1'!F13</f>
        <v>63457.2</v>
      </c>
      <c r="E11" s="72">
        <f>'Sheet 1 - Table 1'!D13</f>
        <v>13.24</v>
      </c>
      <c r="F11" s="72">
        <f>'Sheet 1 - Table 1'!I13</f>
        <v>13.14</v>
      </c>
      <c r="G11" s="72">
        <v>13.22</v>
      </c>
      <c r="H11" s="73">
        <f>G11-F11</f>
        <v>0.08</v>
      </c>
      <c r="I11" t="s" s="70">
        <v>267</v>
      </c>
      <c r="J11" t="s" s="71">
        <v>268</v>
      </c>
      <c r="K11" t="s" s="34">
        <v>269</v>
      </c>
    </row>
    <row r="12" ht="32.05" customHeight="1">
      <c r="A12" s="56">
        <v>10</v>
      </c>
      <c r="B12" s="72">
        <f>'Sheet 1 - Table 1'!B14</f>
        <v>7</v>
      </c>
      <c r="C12" s="72">
        <v>1.04</v>
      </c>
      <c r="D12" s="72">
        <f>'Sheet 1 - Table 1'!F14</f>
        <v>94345.2</v>
      </c>
      <c r="E12" s="72">
        <f>'Sheet 1 - Table 1'!D14</f>
        <v>13.26</v>
      </c>
      <c r="F12" s="72">
        <f>'Sheet 1 - Table 1'!I14</f>
        <v>13.13</v>
      </c>
      <c r="G12" s="72">
        <v>13.17</v>
      </c>
      <c r="H12" s="73">
        <f>G12-F12</f>
        <v>0.04</v>
      </c>
      <c r="I12" t="s" s="70">
        <v>270</v>
      </c>
      <c r="J12" t="s" s="71">
        <v>271</v>
      </c>
      <c r="K12" t="s" s="34">
        <v>269</v>
      </c>
    </row>
    <row r="13" ht="32.05" customHeight="1">
      <c r="A13" s="56">
        <v>11</v>
      </c>
      <c r="B13" s="72">
        <f>'Sheet 1 - Table 1'!B15</f>
        <v>7</v>
      </c>
      <c r="C13" s="72">
        <v>1.04</v>
      </c>
      <c r="D13" s="72">
        <f>'Sheet 1 - Table 1'!F15</f>
        <v>47732.4</v>
      </c>
      <c r="E13" s="72">
        <f>'Sheet 1 - Table 1'!D15</f>
        <v>13.25</v>
      </c>
      <c r="F13" s="72">
        <f>'Sheet 1 - Table 1'!I15</f>
        <v>13.19</v>
      </c>
      <c r="G13" s="72">
        <v>13.3</v>
      </c>
      <c r="H13" s="72">
        <f>G13-F13</f>
        <v>0.11</v>
      </c>
      <c r="I13" t="s" s="70">
        <v>272</v>
      </c>
      <c r="J13" t="s" s="71">
        <v>273</v>
      </c>
      <c r="K13" t="s" s="34">
        <v>269</v>
      </c>
    </row>
    <row r="14" ht="32.05" customHeight="1">
      <c r="A14" s="56">
        <v>12</v>
      </c>
      <c r="B14" s="72">
        <f>'Sheet 1 - Table 1'!B16</f>
        <v>7</v>
      </c>
      <c r="C14" s="72">
        <v>1.04</v>
      </c>
      <c r="D14" s="72">
        <f>'Sheet 1 - Table 1'!F16</f>
        <v>31780.8</v>
      </c>
      <c r="E14" s="72">
        <f>'Sheet 1 - Table 1'!D16</f>
        <v>13.22</v>
      </c>
      <c r="F14" s="72">
        <f>'Sheet 1 - Table 1'!I16</f>
        <v>13.15</v>
      </c>
      <c r="G14" s="72">
        <v>13.21</v>
      </c>
      <c r="H14" s="73">
        <f>G14-F14</f>
        <v>0.06</v>
      </c>
      <c r="I14" t="s" s="70">
        <v>274</v>
      </c>
      <c r="J14" t="s" s="71">
        <v>275</v>
      </c>
      <c r="K14" t="s" s="34">
        <v>276</v>
      </c>
    </row>
    <row r="15" ht="32.05" customHeight="1">
      <c r="A15" s="56">
        <v>13</v>
      </c>
      <c r="B15" s="72">
        <f>'Sheet 1 - Table 1'!B17</f>
        <v>7</v>
      </c>
      <c r="C15" s="72">
        <v>1.04</v>
      </c>
      <c r="D15" s="72">
        <f>'Sheet 1 - Table 1'!F17</f>
        <v>47534.4</v>
      </c>
      <c r="E15" s="72">
        <f>'Sheet 1 - Table 1'!D17</f>
        <v>13.23</v>
      </c>
      <c r="F15" s="72">
        <f>'Sheet 1 - Table 1'!I17</f>
        <v>13.13</v>
      </c>
      <c r="G15" s="72">
        <v>13.18</v>
      </c>
      <c r="H15" s="73">
        <f>G15-F15</f>
        <v>0.05</v>
      </c>
      <c r="I15" t="s" s="70">
        <v>277</v>
      </c>
      <c r="J15" t="s" s="71">
        <v>278</v>
      </c>
      <c r="K15" t="s" s="34">
        <v>276</v>
      </c>
    </row>
    <row r="16" ht="32.05" customHeight="1">
      <c r="A16" s="56">
        <v>14</v>
      </c>
      <c r="B16" s="72">
        <f>'Sheet 1 - Table 1'!B18</f>
        <v>7</v>
      </c>
      <c r="C16" s="72">
        <v>1.04</v>
      </c>
      <c r="D16" s="72">
        <f>'Sheet 1 - Table 1'!F18</f>
        <v>47941.2</v>
      </c>
      <c r="E16" s="72">
        <f>'Sheet 1 - Table 1'!D18</f>
        <v>13.32</v>
      </c>
      <c r="F16" s="72">
        <f>'Sheet 1 - Table 1'!I18</f>
        <v>13.25</v>
      </c>
      <c r="G16" s="72">
        <v>13.31</v>
      </c>
      <c r="H16" s="73">
        <f>G16-F16</f>
        <v>0.06</v>
      </c>
      <c r="I16" t="s" s="70">
        <v>279</v>
      </c>
      <c r="J16" t="s" s="71">
        <v>280</v>
      </c>
      <c r="K16" t="s" s="34">
        <v>281</v>
      </c>
    </row>
    <row r="17" ht="32.05" customHeight="1">
      <c r="A17" s="56">
        <v>15</v>
      </c>
      <c r="B17" s="72">
        <f>'Sheet 1 - Table 1'!B19</f>
        <v>7</v>
      </c>
      <c r="C17" s="72">
        <v>1.04</v>
      </c>
      <c r="D17" s="72">
        <f>'Sheet 1 - Table 1'!F19</f>
        <v>47559.6</v>
      </c>
      <c r="E17" s="72">
        <f>'Sheet 1 - Table 1'!D19</f>
        <v>13.25</v>
      </c>
      <c r="F17" s="72">
        <f>'Sheet 1 - Table 1'!I19</f>
        <v>13.18</v>
      </c>
      <c r="G17" s="72">
        <v>13.29</v>
      </c>
      <c r="H17" s="73">
        <f>G17-F17</f>
        <v>0.11</v>
      </c>
      <c r="I17" t="s" s="70">
        <v>282</v>
      </c>
      <c r="J17" t="s" s="71">
        <v>283</v>
      </c>
      <c r="K17" t="s" s="34">
        <v>269</v>
      </c>
    </row>
    <row r="18" ht="32.05" customHeight="1">
      <c r="A18" s="56">
        <v>16</v>
      </c>
      <c r="B18" s="72">
        <f>'Sheet 1 - Table 1'!B20</f>
        <v>7</v>
      </c>
      <c r="C18" s="72">
        <v>1.04</v>
      </c>
      <c r="D18" s="72">
        <f>'Sheet 1 - Table 1'!F20</f>
        <v>63622.8</v>
      </c>
      <c r="E18" s="72">
        <f>'Sheet 1 - Table 1'!D20</f>
        <v>13.26</v>
      </c>
      <c r="F18" s="72">
        <f>'Sheet 1 - Table 1'!I20</f>
        <v>13.18</v>
      </c>
      <c r="G18" s="72">
        <v>13.28</v>
      </c>
      <c r="H18" s="73">
        <f>G18-F18</f>
        <v>0.1</v>
      </c>
      <c r="I18" t="s" s="70">
        <v>284</v>
      </c>
      <c r="J18" t="s" s="71">
        <v>285</v>
      </c>
      <c r="K18" t="s" s="34">
        <v>286</v>
      </c>
    </row>
    <row r="19" ht="32.05" customHeight="1">
      <c r="A19" s="56">
        <v>17</v>
      </c>
      <c r="B19" s="72">
        <f>'Sheet 1 - Table 1'!B21</f>
        <v>7</v>
      </c>
      <c r="C19" s="72">
        <v>1.04</v>
      </c>
      <c r="D19" s="72">
        <f>'Sheet 1 - Table 1'!F21</f>
        <v>127778.4</v>
      </c>
      <c r="E19" s="72">
        <f>'Sheet 1 - Table 1'!D21</f>
        <v>26.76</v>
      </c>
      <c r="F19" s="72">
        <f>'Sheet 1 - Table 1'!I21</f>
        <v>26.43</v>
      </c>
      <c r="G19" s="72">
        <v>26.62</v>
      </c>
      <c r="H19" s="73">
        <f>G19-F19</f>
        <v>0.19</v>
      </c>
      <c r="I19" t="s" s="70">
        <v>287</v>
      </c>
      <c r="J19" t="s" s="71">
        <v>288</v>
      </c>
      <c r="K19" t="s" s="34">
        <v>289</v>
      </c>
    </row>
    <row r="20" ht="32.05" customHeight="1">
      <c r="A20" s="56">
        <v>18</v>
      </c>
      <c r="B20" s="72">
        <f>'Sheet 1 - Table 1'!B22</f>
        <v>7</v>
      </c>
      <c r="C20" s="72">
        <v>1.04</v>
      </c>
      <c r="D20" s="72">
        <f>'Sheet 1 - Table 1'!F22</f>
        <v>128448</v>
      </c>
      <c r="E20" s="72">
        <f>'Sheet 1 - Table 1'!D22</f>
        <v>26.62</v>
      </c>
      <c r="F20" s="72">
        <f>'Sheet 1 - Table 1'!I22</f>
        <v>26.44</v>
      </c>
      <c r="G20" s="72">
        <v>26.62</v>
      </c>
      <c r="H20" s="73">
        <f>G20-F20</f>
        <v>0.18</v>
      </c>
      <c r="I20" t="s" s="70">
        <v>290</v>
      </c>
      <c r="J20" t="s" s="71">
        <v>291</v>
      </c>
      <c r="K20" t="s" s="37">
        <v>289</v>
      </c>
    </row>
    <row r="21" ht="32.05" customHeight="1">
      <c r="A21" s="56">
        <v>19</v>
      </c>
      <c r="B21" s="72">
        <f>'Sheet 1 - Table 1'!B23</f>
        <v>18</v>
      </c>
      <c r="C21" s="72">
        <v>1.04</v>
      </c>
      <c r="D21" s="72">
        <f>'Sheet 1 - Table 1'!F23</f>
        <v>82306.8</v>
      </c>
      <c r="E21" s="72">
        <v>13.4</v>
      </c>
      <c r="F21" s="72">
        <f>'Sheet 1 - Table 1'!I23</f>
        <v>13.26</v>
      </c>
      <c r="G21" s="72">
        <v>13.3</v>
      </c>
      <c r="H21" s="72">
        <f>G21-F21</f>
        <v>0.04</v>
      </c>
      <c r="I21" t="s" s="70">
        <v>292</v>
      </c>
      <c r="J21" t="s" s="74">
        <v>293</v>
      </c>
      <c r="K21" t="s" s="75">
        <v>64</v>
      </c>
    </row>
    <row r="22" ht="32.05" customHeight="1">
      <c r="A22" s="56">
        <v>20</v>
      </c>
      <c r="B22" s="72">
        <f>'Sheet 1 - Table 1'!B24</f>
        <v>18</v>
      </c>
      <c r="C22" s="72">
        <v>1.04</v>
      </c>
      <c r="D22" s="72">
        <f>'Sheet 1 - Table 1'!F24</f>
        <v>82288.8</v>
      </c>
      <c r="E22" s="72">
        <v>13.4</v>
      </c>
      <c r="F22" s="72">
        <f>'Sheet 1 - Table 1'!I24</f>
        <v>13.26</v>
      </c>
      <c r="G22" s="72">
        <v>13.3</v>
      </c>
      <c r="H22" s="72">
        <f>G22-F22</f>
        <v>0.04</v>
      </c>
      <c r="I22" t="s" s="70">
        <v>294</v>
      </c>
      <c r="J22" t="s" s="71">
        <v>295</v>
      </c>
      <c r="K22" t="s" s="40">
        <v>64</v>
      </c>
    </row>
    <row r="23" ht="32.05" customHeight="1">
      <c r="A23" s="56">
        <v>21</v>
      </c>
      <c r="B23" s="72">
        <f>'Sheet 1 - Table 1'!B25</f>
        <v>18</v>
      </c>
      <c r="C23" s="72">
        <v>1.04</v>
      </c>
      <c r="D23" s="72">
        <f>'Sheet 1 - Table 1'!F25</f>
        <v>82098</v>
      </c>
      <c r="E23" s="72">
        <v>13.4</v>
      </c>
      <c r="F23" s="72">
        <f>'Sheet 1 - Table 1'!I25</f>
        <v>13.25</v>
      </c>
      <c r="G23" s="72">
        <v>13.29</v>
      </c>
      <c r="H23" s="72">
        <f>G23-F23</f>
        <v>0.04</v>
      </c>
      <c r="I23" t="s" s="70">
        <v>296</v>
      </c>
      <c r="J23" t="s" s="71">
        <v>297</v>
      </c>
      <c r="K23" t="s" s="34">
        <v>64</v>
      </c>
    </row>
    <row r="24" ht="32.05" customHeight="1">
      <c r="A24" s="56">
        <v>22</v>
      </c>
      <c r="B24" s="72">
        <f>'Sheet 1 - Table 1'!B26</f>
        <v>18</v>
      </c>
      <c r="C24" s="72">
        <v>1.04</v>
      </c>
      <c r="D24" s="72">
        <f>'Sheet 1 - Table 1'!F26</f>
        <v>82252.8</v>
      </c>
      <c r="E24" s="72">
        <v>13.4</v>
      </c>
      <c r="F24" s="72">
        <f>'Sheet 1 - Table 1'!I26</f>
        <v>13.25</v>
      </c>
      <c r="G24" s="72">
        <v>13.3</v>
      </c>
      <c r="H24" s="72">
        <f>G24-F24</f>
        <v>0.05</v>
      </c>
      <c r="I24" t="s" s="70">
        <v>298</v>
      </c>
      <c r="J24" t="s" s="71">
        <v>299</v>
      </c>
      <c r="K24" t="s" s="34">
        <v>64</v>
      </c>
    </row>
    <row r="25" ht="32.05" customHeight="1">
      <c r="A25" s="56">
        <v>23</v>
      </c>
      <c r="B25" s="72">
        <f>'Sheet 1 - Table 1'!B27</f>
        <v>18</v>
      </c>
      <c r="C25" s="72">
        <v>1.04</v>
      </c>
      <c r="D25" s="72">
        <f>'Sheet 1 - Table 1'!F27</f>
        <v>82134</v>
      </c>
      <c r="E25" s="72">
        <v>13.4</v>
      </c>
      <c r="F25" s="72">
        <f>'Sheet 1 - Table 1'!I27</f>
        <v>13.25</v>
      </c>
      <c r="G25" s="72">
        <v>13.3</v>
      </c>
      <c r="H25" s="72">
        <f>G25-F25</f>
        <v>0.05</v>
      </c>
      <c r="I25" t="s" s="70">
        <v>300</v>
      </c>
      <c r="J25" t="s" s="71">
        <v>301</v>
      </c>
      <c r="K25" t="s" s="34">
        <v>64</v>
      </c>
    </row>
    <row r="26" ht="32.05" customHeight="1">
      <c r="A26" s="56">
        <v>24</v>
      </c>
      <c r="B26" s="72">
        <f>'Sheet 1 - Table 1'!B28</f>
        <v>18</v>
      </c>
      <c r="C26" s="72">
        <v>1.04</v>
      </c>
      <c r="D26" s="72">
        <f>'Sheet 1 - Table 1'!F28</f>
        <v>82119.600000000006</v>
      </c>
      <c r="E26" s="72">
        <v>13.4</v>
      </c>
      <c r="F26" s="72">
        <f>'Sheet 1 - Table 1'!I28</f>
        <v>13.25</v>
      </c>
      <c r="G26" s="72">
        <v>13.3</v>
      </c>
      <c r="H26" s="72">
        <f>G26-F26</f>
        <v>0.05</v>
      </c>
      <c r="I26" t="s" s="70">
        <v>302</v>
      </c>
      <c r="J26" t="s" s="71">
        <v>303</v>
      </c>
      <c r="K26" t="s" s="34">
        <v>64</v>
      </c>
    </row>
    <row r="27" ht="32.05" customHeight="1">
      <c r="A27" s="56">
        <v>25</v>
      </c>
      <c r="B27" s="72">
        <f>'Sheet 1 - Table 1'!B29</f>
        <v>18</v>
      </c>
      <c r="C27" s="72">
        <v>1.04</v>
      </c>
      <c r="D27" s="72">
        <f>'Sheet 1 - Table 1'!F29</f>
        <v>162043.2</v>
      </c>
      <c r="E27" s="72">
        <v>13.4</v>
      </c>
      <c r="F27" s="72">
        <f>'Sheet 1 - Table 1'!I29</f>
        <v>13.23</v>
      </c>
      <c r="G27" s="72">
        <v>13.3</v>
      </c>
      <c r="H27" s="72">
        <f>G27-F27</f>
        <v>0.07000000000000001</v>
      </c>
      <c r="I27" t="s" s="70">
        <v>304</v>
      </c>
      <c r="J27" t="s" s="71">
        <v>305</v>
      </c>
      <c r="K27" t="s" s="34">
        <v>64</v>
      </c>
    </row>
    <row r="28" ht="32.05" customHeight="1">
      <c r="A28" s="56">
        <v>26</v>
      </c>
      <c r="B28" s="72">
        <f>'Sheet 1 - Table 1'!B30</f>
        <v>18</v>
      </c>
      <c r="C28" s="72">
        <v>1.04</v>
      </c>
      <c r="D28" s="72">
        <f>'Sheet 1 - Table 1'!F30</f>
        <v>162187.2</v>
      </c>
      <c r="E28" s="72">
        <v>13.4</v>
      </c>
      <c r="F28" s="72">
        <f>'Sheet 1 - Table 1'!I30</f>
        <v>13.24</v>
      </c>
      <c r="G28" s="72">
        <v>13.3</v>
      </c>
      <c r="H28" s="72">
        <f>G28-F28</f>
        <v>0.06</v>
      </c>
      <c r="I28" t="s" s="70">
        <v>306</v>
      </c>
      <c r="J28" t="s" s="71">
        <v>307</v>
      </c>
      <c r="K28" t="s" s="34">
        <v>64</v>
      </c>
    </row>
    <row r="29" ht="32.05" customHeight="1">
      <c r="A29" s="56">
        <v>27</v>
      </c>
      <c r="B29" s="72">
        <f>'Sheet 1 - Table 1'!B31</f>
        <v>18</v>
      </c>
      <c r="C29" s="72">
        <v>1.04</v>
      </c>
      <c r="D29" s="72">
        <f>'Sheet 1 - Table 1'!F31</f>
        <v>161316</v>
      </c>
      <c r="E29" s="72">
        <v>13.4</v>
      </c>
      <c r="F29" s="72">
        <f>'Sheet 1 - Table 1'!I31</f>
        <v>13.23</v>
      </c>
      <c r="G29" s="72">
        <v>13.3</v>
      </c>
      <c r="H29" s="72">
        <f>G29-F29</f>
        <v>0.07000000000000001</v>
      </c>
      <c r="I29" t="s" s="70">
        <v>308</v>
      </c>
      <c r="J29" t="s" s="71">
        <v>309</v>
      </c>
      <c r="K29" t="s" s="34">
        <v>64</v>
      </c>
    </row>
    <row r="30" ht="32.05" customHeight="1">
      <c r="A30" s="56">
        <v>28</v>
      </c>
      <c r="B30" s="72">
        <f>'Sheet 1 - Table 1'!B32</f>
        <v>18</v>
      </c>
      <c r="C30" s="72">
        <v>1.04</v>
      </c>
      <c r="D30" s="72">
        <f>'Sheet 1 - Table 1'!F32</f>
        <v>161366.4</v>
      </c>
      <c r="E30" s="72">
        <v>13.4</v>
      </c>
      <c r="F30" s="72">
        <f>'Sheet 1 - Table 1'!I32</f>
        <v>13.24</v>
      </c>
      <c r="G30" s="72">
        <v>13.3</v>
      </c>
      <c r="H30" s="72">
        <f>G30-F30</f>
        <v>0.06</v>
      </c>
      <c r="I30" t="s" s="70">
        <v>310</v>
      </c>
      <c r="J30" t="s" s="71">
        <v>311</v>
      </c>
      <c r="K30" t="s" s="34">
        <v>64</v>
      </c>
    </row>
    <row r="31" ht="32.05" customHeight="1">
      <c r="A31" s="56">
        <v>29</v>
      </c>
      <c r="B31" s="72">
        <f>'Sheet 1 - Table 1'!B33</f>
        <v>18</v>
      </c>
      <c r="C31" s="72">
        <v>1.04</v>
      </c>
      <c r="D31" s="72">
        <f>'Sheet 1 - Table 1'!F33</f>
        <v>160628.4</v>
      </c>
      <c r="E31" s="72">
        <v>13.4</v>
      </c>
      <c r="F31" s="72">
        <f>'Sheet 1 - Table 1'!I33</f>
        <v>13.23</v>
      </c>
      <c r="G31" s="72">
        <v>13.3</v>
      </c>
      <c r="H31" s="72">
        <f>G31-F31</f>
        <v>0.07000000000000001</v>
      </c>
      <c r="I31" t="s" s="70">
        <v>312</v>
      </c>
      <c r="J31" t="s" s="71">
        <v>313</v>
      </c>
      <c r="K31" t="s" s="34">
        <v>64</v>
      </c>
    </row>
    <row r="32" ht="32.05" customHeight="1">
      <c r="A32" s="56">
        <v>30</v>
      </c>
      <c r="B32" s="72">
        <f>'Sheet 1 - Table 1'!B34</f>
        <v>18</v>
      </c>
      <c r="C32" s="72">
        <v>1.04</v>
      </c>
      <c r="D32" s="72">
        <f>'Sheet 1 - Table 1'!F34</f>
        <v>161204.4</v>
      </c>
      <c r="E32" s="72">
        <v>13.4</v>
      </c>
      <c r="F32" s="72">
        <f>'Sheet 1 - Table 1'!I34</f>
        <v>13.23</v>
      </c>
      <c r="G32" s="72">
        <v>13.3</v>
      </c>
      <c r="H32" s="72">
        <f>G32-F32</f>
        <v>0.07000000000000001</v>
      </c>
      <c r="I32" t="s" s="70">
        <v>314</v>
      </c>
      <c r="J32" t="s" s="71">
        <v>315</v>
      </c>
      <c r="K32" t="s" s="34">
        <v>64</v>
      </c>
    </row>
    <row r="33" ht="32.05" customHeight="1">
      <c r="A33" s="56">
        <v>31</v>
      </c>
      <c r="B33" s="72">
        <f>'Sheet 1 - Table 1'!B35</f>
        <v>18</v>
      </c>
      <c r="C33" s="72">
        <v>1.04</v>
      </c>
      <c r="D33" s="72">
        <f>'Sheet 1 - Table 1'!F35</f>
        <v>160765.2</v>
      </c>
      <c r="E33" s="72">
        <v>13.4</v>
      </c>
      <c r="F33" s="72">
        <f>'Sheet 1 - Table 1'!I35</f>
        <v>13.23</v>
      </c>
      <c r="G33" s="72">
        <v>13.3</v>
      </c>
      <c r="H33" s="72">
        <f>G33-F33</f>
        <v>0.07000000000000001</v>
      </c>
      <c r="I33" t="s" s="70">
        <v>316</v>
      </c>
      <c r="J33" t="s" s="71">
        <v>317</v>
      </c>
      <c r="K33" t="s" s="34">
        <v>89</v>
      </c>
    </row>
    <row r="34" ht="32.05" customHeight="1">
      <c r="A34" s="56">
        <v>32</v>
      </c>
      <c r="B34" s="72">
        <f>'Sheet 1 - Table 1'!B36</f>
        <v>18</v>
      </c>
      <c r="C34" s="72">
        <v>1.04</v>
      </c>
      <c r="D34" s="72">
        <f>'Sheet 1 - Table 1'!F36</f>
        <v>160704</v>
      </c>
      <c r="E34" s="72">
        <v>13.4</v>
      </c>
      <c r="F34" s="72">
        <f>'Sheet 1 - Table 1'!I36</f>
        <v>13.23</v>
      </c>
      <c r="G34" s="72">
        <v>13.3</v>
      </c>
      <c r="H34" s="72">
        <f>G34-F34</f>
        <v>0.07000000000000001</v>
      </c>
      <c r="I34" t="s" s="70">
        <v>318</v>
      </c>
      <c r="J34" t="s" s="71">
        <v>319</v>
      </c>
      <c r="K34" t="s" s="34">
        <v>89</v>
      </c>
    </row>
    <row r="35" ht="32.05" customHeight="1">
      <c r="A35" s="56">
        <v>33</v>
      </c>
      <c r="B35" s="72">
        <f>'Sheet 1 - Table 1'!B37</f>
        <v>18</v>
      </c>
      <c r="C35" s="72">
        <v>1.04</v>
      </c>
      <c r="D35" s="72">
        <f>'Sheet 1 - Table 1'!F37</f>
        <v>160876.8</v>
      </c>
      <c r="E35" s="72">
        <v>13.4</v>
      </c>
      <c r="F35" s="72">
        <f>'Sheet 1 - Table 1'!I37</f>
        <v>13.23</v>
      </c>
      <c r="G35" s="72">
        <v>13.3</v>
      </c>
      <c r="H35" s="72">
        <f>G35-F35</f>
        <v>0.07000000000000001</v>
      </c>
      <c r="I35" t="s" s="70">
        <v>320</v>
      </c>
      <c r="J35" t="s" s="71">
        <v>321</v>
      </c>
      <c r="K35" t="s" s="34">
        <v>89</v>
      </c>
    </row>
    <row r="36" ht="32.05" customHeight="1">
      <c r="A36" s="56">
        <v>34</v>
      </c>
      <c r="B36" s="72">
        <f>'Sheet 1 - Table 1'!B38</f>
        <v>18</v>
      </c>
      <c r="C36" s="72">
        <v>1.04</v>
      </c>
      <c r="D36" s="72">
        <f>'Sheet 1 - Table 1'!F38</f>
        <v>81709.2</v>
      </c>
      <c r="E36" s="72">
        <f>'Sheet 1 - Table 1'!D38</f>
        <v>13.26</v>
      </c>
      <c r="F36" s="72">
        <f>'Sheet 1 - Table 1'!I38</f>
        <v>13.23</v>
      </c>
      <c r="G36" s="72">
        <v>13.3</v>
      </c>
      <c r="H36" s="72">
        <f>G36-F36</f>
        <v>0.07000000000000001</v>
      </c>
      <c r="I36" t="s" s="70">
        <v>322</v>
      </c>
      <c r="J36" t="s" s="71">
        <v>323</v>
      </c>
      <c r="K36" t="s" s="37">
        <v>96</v>
      </c>
    </row>
    <row r="37" ht="32.05" customHeight="1">
      <c r="A37" s="56">
        <v>35</v>
      </c>
      <c r="B37" s="72">
        <f>'Sheet 1 - Table 1'!B39</f>
        <v>18</v>
      </c>
      <c r="C37" s="72">
        <v>1.04</v>
      </c>
      <c r="D37" s="72">
        <f>'Sheet 1 - Table 1'!F39</f>
        <v>80668.8</v>
      </c>
      <c r="E37" s="72">
        <f>'Sheet 1 - Table 1'!D39</f>
        <v>13.23</v>
      </c>
      <c r="F37" s="72">
        <f>'Sheet 1 - Table 1'!I39</f>
        <v>13.17</v>
      </c>
      <c r="G37" s="72">
        <v>13.27</v>
      </c>
      <c r="H37" s="73">
        <f>G37-F37</f>
        <v>0.1</v>
      </c>
      <c r="I37" t="s" s="70">
        <v>324</v>
      </c>
      <c r="J37" t="s" s="76">
        <v>325</v>
      </c>
      <c r="K37" t="s" s="39">
        <v>96</v>
      </c>
    </row>
    <row r="38" ht="32.05" customHeight="1">
      <c r="A38" s="56">
        <v>36</v>
      </c>
      <c r="B38" s="72">
        <f>'Sheet 1 - Table 1'!B40</f>
        <v>18</v>
      </c>
      <c r="C38" s="72">
        <v>1.04</v>
      </c>
      <c r="D38" s="72">
        <f>'Sheet 1 - Table 1'!F40</f>
        <v>159714</v>
      </c>
      <c r="E38" s="72">
        <f>'Sheet 1 - Table 1'!D40</f>
        <v>13.26</v>
      </c>
      <c r="F38" s="72">
        <f>'Sheet 1 - Table 1'!I40</f>
        <v>13.15</v>
      </c>
      <c r="G38" s="72">
        <v>13.24</v>
      </c>
      <c r="H38" s="73">
        <f>G38-F38</f>
        <v>0.09</v>
      </c>
      <c r="I38" t="s" s="70">
        <v>326</v>
      </c>
      <c r="J38" t="s" s="71">
        <v>327</v>
      </c>
      <c r="K38" t="s" s="40">
        <v>96</v>
      </c>
    </row>
    <row r="39" ht="32.05" customHeight="1">
      <c r="A39" s="56">
        <v>37</v>
      </c>
      <c r="B39" s="72">
        <f>'Sheet 1 - Table 1'!B41</f>
        <v>18</v>
      </c>
      <c r="C39" s="72">
        <v>1.04</v>
      </c>
      <c r="D39" s="72">
        <f>'Sheet 1 - Table 1'!F41</f>
        <v>159897.6</v>
      </c>
      <c r="E39" s="72">
        <f>'Sheet 1 - Table 1'!D41</f>
        <v>13.24</v>
      </c>
      <c r="F39" s="72">
        <f>'Sheet 1 - Table 1'!I41</f>
        <v>13.11</v>
      </c>
      <c r="G39" s="72">
        <v>13.16</v>
      </c>
      <c r="H39" s="73">
        <f>G39-F39</f>
        <v>0.05</v>
      </c>
      <c r="I39" t="s" s="70">
        <v>328</v>
      </c>
      <c r="J39" t="s" s="71">
        <v>329</v>
      </c>
      <c r="K39" t="s" s="34">
        <v>96</v>
      </c>
    </row>
    <row r="40" ht="32.05" customHeight="1">
      <c r="A40" s="56">
        <v>38</v>
      </c>
      <c r="B40" s="72">
        <f>'Sheet 1 - Table 1'!B42</f>
        <v>18</v>
      </c>
      <c r="C40" s="72">
        <v>1.04</v>
      </c>
      <c r="D40" s="72">
        <f>'Sheet 1 - Table 1'!F42</f>
        <v>120168</v>
      </c>
      <c r="E40" s="72">
        <f>'Sheet 1 - Table 1'!D42</f>
        <v>13.25</v>
      </c>
      <c r="F40" s="72">
        <f>'Sheet 1 - Table 1'!I42</f>
        <v>13.19</v>
      </c>
      <c r="G40" s="72">
        <v>13.27</v>
      </c>
      <c r="H40" s="73">
        <f>G40-F40</f>
        <v>0.08</v>
      </c>
      <c r="I40" t="s" s="70">
        <v>330</v>
      </c>
      <c r="J40" t="s" s="71">
        <v>331</v>
      </c>
      <c r="K40" t="s" s="34">
        <v>96</v>
      </c>
    </row>
    <row r="41" ht="32.05" customHeight="1">
      <c r="A41" s="56">
        <v>39</v>
      </c>
      <c r="B41" s="72">
        <f>'Sheet 1 - Table 1'!B43</f>
        <v>7</v>
      </c>
      <c r="C41" s="72">
        <v>1.1</v>
      </c>
      <c r="D41" s="72">
        <f>'Sheet 1 - Table 1'!F43</f>
        <v>31424.4</v>
      </c>
      <c r="E41" s="72">
        <f>'Sheet 1 - Table 1'!D43</f>
        <v>13.23</v>
      </c>
      <c r="F41" s="72">
        <f>'Sheet 1 - Table 1'!I43</f>
        <v>13.16</v>
      </c>
      <c r="G41" s="72">
        <v>13.28</v>
      </c>
      <c r="H41" s="72">
        <f>G41-F41</f>
        <v>0.12</v>
      </c>
      <c r="I41" t="s" s="70">
        <v>332</v>
      </c>
      <c r="J41" t="s" s="71">
        <v>333</v>
      </c>
      <c r="K41" t="s" s="34">
        <v>107</v>
      </c>
    </row>
    <row r="42" ht="32.05" customHeight="1">
      <c r="A42" s="56">
        <v>40</v>
      </c>
      <c r="B42" s="72">
        <f>'Sheet 1 - Table 1'!B44</f>
        <v>18</v>
      </c>
      <c r="C42" s="72">
        <v>1.1</v>
      </c>
      <c r="D42" s="72">
        <f>'Sheet 1 - Table 1'!F44</f>
        <v>80046</v>
      </c>
      <c r="E42" s="72">
        <f>'Sheet 1 - Table 1'!D44</f>
        <v>13.25</v>
      </c>
      <c r="F42" s="72">
        <f>'Sheet 1 - Table 1'!I44</f>
        <v>13.2</v>
      </c>
      <c r="G42" s="72">
        <v>13.27</v>
      </c>
      <c r="H42" s="72">
        <f>G42-F42</f>
        <v>0.07000000000000001</v>
      </c>
      <c r="I42" t="s" s="70">
        <v>334</v>
      </c>
      <c r="J42" t="s" s="71">
        <v>335</v>
      </c>
      <c r="K42" t="s" s="34">
        <v>107</v>
      </c>
    </row>
    <row r="43" ht="32.05" customHeight="1">
      <c r="A43" s="56">
        <v>41</v>
      </c>
      <c r="B43" s="72">
        <f>'Sheet 1 - Table 1'!B45</f>
        <v>17</v>
      </c>
      <c r="C43" s="72">
        <v>1.1</v>
      </c>
      <c r="D43" s="72">
        <f>'Sheet 1 - Table 1'!F45</f>
        <v>292449.6</v>
      </c>
      <c r="E43" s="72">
        <f>'Sheet 1 - Table 1'!D45</f>
        <v>13.26</v>
      </c>
      <c r="F43" s="72">
        <f>'Sheet 1 - Table 1'!I45</f>
        <v>12.47</v>
      </c>
      <c r="G43" s="72">
        <v>12.62</v>
      </c>
      <c r="H43" s="72">
        <f>G43-F43</f>
        <v>0.15</v>
      </c>
      <c r="I43" t="s" s="70">
        <v>336</v>
      </c>
      <c r="J43" t="s" s="71">
        <v>337</v>
      </c>
      <c r="K43" t="s" s="34">
        <v>112</v>
      </c>
    </row>
    <row r="44" ht="32.05" customHeight="1">
      <c r="A44" s="56">
        <v>42</v>
      </c>
      <c r="B44" s="72">
        <f>'Sheet 1 - Table 1'!B46</f>
        <v>7</v>
      </c>
      <c r="C44" s="72">
        <v>1.1</v>
      </c>
      <c r="D44" s="72">
        <f>'Sheet 1 - Table 1'!F46</f>
        <v>58813.2</v>
      </c>
      <c r="E44" s="72">
        <f>'Sheet 1 - Table 1'!D46</f>
        <v>12.49</v>
      </c>
      <c r="F44" s="72">
        <f>'Sheet 1 - Table 1'!I46</f>
        <v>12.17</v>
      </c>
      <c r="G44" s="72">
        <v>12.37</v>
      </c>
      <c r="H44" s="72">
        <f>G44-F44</f>
        <v>0.2</v>
      </c>
      <c r="I44" t="s" s="70">
        <v>338</v>
      </c>
      <c r="J44" t="s" s="71">
        <v>339</v>
      </c>
      <c r="K44" t="s" s="34">
        <v>112</v>
      </c>
    </row>
    <row r="45" ht="32.05" customHeight="1">
      <c r="A45" s="56">
        <v>43</v>
      </c>
      <c r="B45" s="72">
        <f>'Sheet 1 - Table 1'!B47</f>
        <v>7</v>
      </c>
      <c r="C45" s="72">
        <v>1.1</v>
      </c>
      <c r="D45" s="72">
        <f>'Sheet 1 - Table 1'!F47</f>
        <v>63630</v>
      </c>
      <c r="E45" s="72">
        <f>'Sheet 1 - Table 1'!D47</f>
        <v>13.25</v>
      </c>
      <c r="F45" s="72">
        <f>'Sheet 1 - Table 1'!I47</f>
        <v>13.16</v>
      </c>
      <c r="G45" s="72">
        <v>13.26</v>
      </c>
      <c r="H45" s="72">
        <f>G45-F45</f>
        <v>0.1</v>
      </c>
      <c r="I45" t="s" s="70">
        <v>340</v>
      </c>
      <c r="J45" t="s" s="71">
        <v>341</v>
      </c>
      <c r="K45" t="s" s="34">
        <v>107</v>
      </c>
    </row>
    <row r="46" ht="32.05" customHeight="1">
      <c r="A46" s="56">
        <v>44</v>
      </c>
      <c r="B46" s="72">
        <f>'Sheet 1 - Table 1'!B48</f>
        <v>18</v>
      </c>
      <c r="C46" s="72">
        <v>1.1</v>
      </c>
      <c r="D46" s="72">
        <f>'Sheet 1 - Table 1'!F48</f>
        <v>80121.600000000006</v>
      </c>
      <c r="E46" s="72">
        <f>'Sheet 1 - Table 1'!D48</f>
        <v>13.26</v>
      </c>
      <c r="F46" s="72">
        <f>'Sheet 1 - Table 1'!I48</f>
        <v>13.22</v>
      </c>
      <c r="G46" s="72">
        <v>13.3</v>
      </c>
      <c r="H46" s="72">
        <f>G46-F46</f>
        <v>0.08</v>
      </c>
      <c r="I46" t="s" s="70">
        <v>342</v>
      </c>
      <c r="J46" t="s" s="71">
        <v>343</v>
      </c>
      <c r="K46" t="s" s="34">
        <v>107</v>
      </c>
    </row>
    <row r="47" ht="32.05" customHeight="1">
      <c r="A47" s="56">
        <v>45</v>
      </c>
      <c r="B47" s="72">
        <f>'Sheet 1 - Table 1'!B49</f>
        <v>18</v>
      </c>
      <c r="C47" s="72">
        <v>1.1</v>
      </c>
      <c r="D47" s="72">
        <f>'Sheet 1 - Table 1'!F49</f>
        <v>79678.8</v>
      </c>
      <c r="E47" s="72">
        <f>'Sheet 1 - Table 1'!D49</f>
        <v>13.25</v>
      </c>
      <c r="F47" s="72">
        <f>'Sheet 1 - Table 1'!I49</f>
        <v>13.2</v>
      </c>
      <c r="G47" s="72">
        <v>13.29</v>
      </c>
      <c r="H47" s="72">
        <f>G47-F47</f>
        <v>0.09</v>
      </c>
      <c r="I47" t="s" s="70">
        <v>344</v>
      </c>
      <c r="J47" t="s" s="71">
        <v>345</v>
      </c>
      <c r="K47" t="s" s="34">
        <v>107</v>
      </c>
    </row>
    <row r="48" ht="32.05" customHeight="1">
      <c r="A48" s="56">
        <v>46</v>
      </c>
      <c r="B48" s="72">
        <f>'Sheet 1 - Table 1'!B50</f>
        <v>18</v>
      </c>
      <c r="C48" s="72">
        <v>1.1</v>
      </c>
      <c r="D48" s="72">
        <f>'Sheet 1 - Table 1'!F50</f>
        <v>81460.8</v>
      </c>
      <c r="E48" s="72">
        <f>'Sheet 1 - Table 1'!D50</f>
        <v>13.25</v>
      </c>
      <c r="F48" s="72">
        <f>'Sheet 1 - Table 1'!I50</f>
        <v>13.2</v>
      </c>
      <c r="G48" s="72">
        <v>13.29</v>
      </c>
      <c r="H48" s="72">
        <f>G48-F48</f>
        <v>0.09</v>
      </c>
      <c r="I48" t="s" s="70">
        <v>346</v>
      </c>
      <c r="J48" t="s" s="71">
        <v>347</v>
      </c>
      <c r="K48" t="s" s="34">
        <v>121</v>
      </c>
    </row>
    <row r="49" ht="32.05" customHeight="1">
      <c r="A49" s="56">
        <v>47</v>
      </c>
      <c r="B49" s="72">
        <f>'Sheet 1 - Table 1'!B51</f>
        <v>7</v>
      </c>
      <c r="C49" s="72">
        <v>1.53</v>
      </c>
      <c r="D49" s="72">
        <f>'Sheet 1 - Table 1'!F51</f>
        <v>60994.8</v>
      </c>
      <c r="E49" s="72">
        <f>'Sheet 1 - Table 1'!D51</f>
        <v>12.84</v>
      </c>
      <c r="F49" s="72">
        <f>'Sheet 1 - Table 1'!I51</f>
        <v>12.5</v>
      </c>
      <c r="G49" s="72">
        <v>12.58</v>
      </c>
      <c r="H49" s="72">
        <f>G49-F49</f>
        <v>0.08</v>
      </c>
      <c r="I49" t="s" s="70">
        <v>348</v>
      </c>
      <c r="J49" t="s" s="71">
        <v>349</v>
      </c>
      <c r="K49" t="s" s="34">
        <v>112</v>
      </c>
    </row>
    <row r="50" ht="32.05" customHeight="1">
      <c r="A50" s="56">
        <v>48</v>
      </c>
      <c r="B50" s="72">
        <f>'Sheet 1 - Table 1'!B52</f>
        <v>18</v>
      </c>
      <c r="C50" s="72">
        <v>1.53</v>
      </c>
      <c r="D50" s="72">
        <f>'Sheet 1 - Table 1'!F52</f>
        <v>75520.8</v>
      </c>
      <c r="E50" s="72">
        <f>'Sheet 1 - Table 1'!D52</f>
        <v>13.25</v>
      </c>
      <c r="F50" s="72">
        <f>'Sheet 1 - Table 1'!I52</f>
        <v>13.2</v>
      </c>
      <c r="G50" s="72">
        <v>13.29</v>
      </c>
      <c r="H50" s="72">
        <f>G50-F50</f>
        <v>0.09</v>
      </c>
      <c r="I50" t="s" s="70">
        <v>350</v>
      </c>
      <c r="J50" t="s" s="71">
        <v>351</v>
      </c>
      <c r="K50" t="s" s="34">
        <v>107</v>
      </c>
    </row>
    <row r="51" ht="32.05" customHeight="1">
      <c r="A51" s="56">
        <v>49</v>
      </c>
      <c r="B51" s="72">
        <f>'Sheet 1 - Table 1'!B53</f>
        <v>17</v>
      </c>
      <c r="C51" s="72">
        <v>1.53</v>
      </c>
      <c r="D51" s="72">
        <f>'Sheet 1 - Table 1'!F53</f>
        <v>287049.6</v>
      </c>
      <c r="E51" s="72">
        <f>'Sheet 1 - Table 1'!D53</f>
        <v>13.19</v>
      </c>
      <c r="F51" s="72">
        <f>'Sheet 1 - Table 1'!I53</f>
        <v>12.41</v>
      </c>
      <c r="G51" s="72">
        <v>12.57</v>
      </c>
      <c r="H51" s="73">
        <f>G51-F51</f>
        <v>0.16</v>
      </c>
      <c r="I51" t="s" s="70">
        <v>352</v>
      </c>
      <c r="J51" t="s" s="71">
        <v>353</v>
      </c>
      <c r="K51" t="s" s="34">
        <v>112</v>
      </c>
    </row>
    <row r="52" ht="32.05" customHeight="1">
      <c r="A52" s="56">
        <v>50</v>
      </c>
      <c r="B52" s="72">
        <f>'Sheet 1 - Table 1'!B54</f>
        <v>7</v>
      </c>
      <c r="C52" s="72">
        <v>1.53</v>
      </c>
      <c r="D52" s="72">
        <f>'Sheet 1 - Table 1'!F54</f>
        <v>63676.8</v>
      </c>
      <c r="E52" s="72">
        <f>'Sheet 1 - Table 1'!D54</f>
        <v>13.26</v>
      </c>
      <c r="F52" s="72">
        <f>'Sheet 1 - Table 1'!I54</f>
        <v>13.17</v>
      </c>
      <c r="G52" s="72">
        <v>13.28</v>
      </c>
      <c r="H52" s="73">
        <f>G52-F52</f>
        <v>0.11</v>
      </c>
      <c r="I52" t="s" s="70">
        <v>354</v>
      </c>
      <c r="J52" t="s" s="71">
        <v>355</v>
      </c>
      <c r="K52" t="s" s="34">
        <v>107</v>
      </c>
    </row>
    <row r="53" ht="32.05" customHeight="1">
      <c r="A53" s="56">
        <v>51</v>
      </c>
      <c r="B53" s="72">
        <f>'Sheet 1 - Table 1'!B55</f>
        <v>18</v>
      </c>
      <c r="C53" s="72">
        <v>1.7</v>
      </c>
      <c r="D53" s="72">
        <f>'Sheet 1 - Table 1'!F55</f>
        <v>79815.600000000006</v>
      </c>
      <c r="E53" s="72">
        <f>'Sheet 1 - Table 1'!D55</f>
        <v>13.24</v>
      </c>
      <c r="F53" s="72">
        <f>'Sheet 1 - Table 1'!I55</f>
        <v>13.18</v>
      </c>
      <c r="G53" s="72">
        <v>13.28</v>
      </c>
      <c r="H53" s="72">
        <f>G53-F53</f>
        <v>0.1</v>
      </c>
      <c r="I53" t="s" s="70">
        <v>356</v>
      </c>
      <c r="J53" t="s" s="71">
        <v>357</v>
      </c>
      <c r="K53" t="s" s="34">
        <v>107</v>
      </c>
    </row>
    <row r="54" ht="32.05" customHeight="1">
      <c r="A54" s="56">
        <v>52</v>
      </c>
      <c r="B54" s="72">
        <f>'Sheet 1 - Table 1'!B56</f>
        <v>17</v>
      </c>
      <c r="C54" s="72">
        <v>1.7</v>
      </c>
      <c r="D54" s="72">
        <f>'Sheet 1 - Table 1'!F56</f>
        <v>291308.4</v>
      </c>
      <c r="E54" s="72">
        <f>'Sheet 1 - Table 1'!D56</f>
        <v>13.33</v>
      </c>
      <c r="F54" s="72">
        <f>'Sheet 1 - Table 1'!I56</f>
        <v>12.46</v>
      </c>
      <c r="G54" s="72">
        <v>12.61</v>
      </c>
      <c r="H54" s="72">
        <f>G54-F54</f>
        <v>0.15</v>
      </c>
      <c r="I54" t="s" s="70">
        <v>358</v>
      </c>
      <c r="J54" t="s" s="71">
        <v>359</v>
      </c>
      <c r="K54" t="s" s="34">
        <v>112</v>
      </c>
    </row>
    <row r="55" ht="32.05" customHeight="1">
      <c r="A55" s="56">
        <v>53</v>
      </c>
      <c r="B55" s="72">
        <f>'Sheet 1 - Table 1'!B57</f>
        <v>7</v>
      </c>
      <c r="C55" s="72">
        <v>1.7</v>
      </c>
      <c r="D55" s="72">
        <f>'Sheet 1 - Table 1'!F57</f>
        <v>61156.8</v>
      </c>
      <c r="E55" s="72">
        <f>'Sheet 1 - Table 1'!D57</f>
        <v>13.23</v>
      </c>
      <c r="F55" s="72">
        <f>'Sheet 1 - Table 1'!I57</f>
        <v>13.16</v>
      </c>
      <c r="G55" s="72">
        <v>13.27</v>
      </c>
      <c r="H55" s="72">
        <f>G55-F55</f>
        <v>0.11</v>
      </c>
      <c r="I55" t="s" s="70">
        <v>360</v>
      </c>
      <c r="J55" t="s" s="71">
        <v>361</v>
      </c>
      <c r="K55" t="s" s="34">
        <v>107</v>
      </c>
    </row>
    <row r="56" ht="32.05" customHeight="1">
      <c r="A56" s="56">
        <v>54</v>
      </c>
      <c r="B56" s="72">
        <f>'Sheet 1 - Table 1'!B58</f>
        <v>7</v>
      </c>
      <c r="C56" s="72">
        <v>1.7</v>
      </c>
      <c r="D56" s="72">
        <f>'Sheet 1 - Table 1'!F58</f>
        <v>60469.2</v>
      </c>
      <c r="E56" s="72">
        <f>'Sheet 1 - Table 1'!D58</f>
        <v>12.82</v>
      </c>
      <c r="F56" s="72">
        <f>'Sheet 1 - Table 1'!I58</f>
        <v>12.37</v>
      </c>
      <c r="G56" s="72">
        <v>12.5</v>
      </c>
      <c r="H56" s="72">
        <f>G56-F56</f>
        <v>0.13</v>
      </c>
      <c r="I56" t="s" s="70">
        <v>362</v>
      </c>
      <c r="J56" t="s" s="71">
        <v>363</v>
      </c>
      <c r="K56" t="s" s="34">
        <v>112</v>
      </c>
    </row>
    <row r="57" ht="32.05" customHeight="1">
      <c r="A57" s="56">
        <v>55</v>
      </c>
      <c r="B57" s="72">
        <f>'Sheet 1 - Table 1'!B59</f>
        <v>7</v>
      </c>
      <c r="C57" s="72">
        <v>1.7</v>
      </c>
      <c r="D57" s="72">
        <f>'Sheet 1 - Table 1'!F59</f>
        <v>61311.6</v>
      </c>
      <c r="E57" s="72">
        <f>'Sheet 1 - Table 1'!D59</f>
        <v>13.25</v>
      </c>
      <c r="F57" s="72">
        <f>'Sheet 1 - Table 1'!I59</f>
        <v>13.17</v>
      </c>
      <c r="G57" s="72">
        <v>13.27</v>
      </c>
      <c r="H57" s="72">
        <f>G57-F57</f>
        <v>0.1</v>
      </c>
      <c r="I57" t="s" s="70">
        <v>364</v>
      </c>
      <c r="J57" t="s" s="71">
        <v>365</v>
      </c>
      <c r="K57" t="s" s="34">
        <v>366</v>
      </c>
    </row>
    <row r="58" ht="32.05" customHeight="1">
      <c r="A58" s="56">
        <v>56</v>
      </c>
      <c r="B58" s="72">
        <f>'Sheet 1 - Table 1'!B60</f>
        <v>7</v>
      </c>
      <c r="C58" s="72">
        <v>1.7</v>
      </c>
      <c r="D58" s="72">
        <f>'Sheet 1 - Table 1'!F60</f>
        <v>61430.4</v>
      </c>
      <c r="E58" s="72">
        <f>'Sheet 1 - Table 1'!D60</f>
        <v>13.25</v>
      </c>
      <c r="F58" s="72">
        <f>'Sheet 1 - Table 1'!I60</f>
        <v>13.17</v>
      </c>
      <c r="G58" s="72">
        <v>13.28</v>
      </c>
      <c r="H58" s="72">
        <f>G58-F58</f>
        <v>0.11</v>
      </c>
      <c r="I58" t="s" s="70">
        <v>367</v>
      </c>
      <c r="J58" t="s" s="71">
        <v>368</v>
      </c>
      <c r="K58" t="s" s="34">
        <v>369</v>
      </c>
    </row>
    <row r="59" ht="32.05" customHeight="1">
      <c r="A59" s="56">
        <v>57</v>
      </c>
      <c r="B59" s="72">
        <f>'Sheet 1 - Table 1'!B61</f>
        <v>7</v>
      </c>
      <c r="C59" s="72">
        <v>1.7</v>
      </c>
      <c r="D59" s="72">
        <f>'Sheet 1 - Table 1'!F61</f>
        <v>63428.4</v>
      </c>
      <c r="E59" s="72">
        <f>'Sheet 1 - Table 1'!D61</f>
        <v>13.25</v>
      </c>
      <c r="F59" s="72">
        <f>'Sheet 1 - Table 1'!I61</f>
        <v>13.17</v>
      </c>
      <c r="G59" s="72">
        <v>13.28</v>
      </c>
      <c r="H59" s="72">
        <f>G59-F59</f>
        <v>0.11</v>
      </c>
      <c r="I59" t="s" s="70">
        <v>370</v>
      </c>
      <c r="J59" t="s" s="71">
        <v>371</v>
      </c>
      <c r="K59" t="s" s="34">
        <v>366</v>
      </c>
    </row>
    <row r="60" ht="32.05" customHeight="1">
      <c r="A60" s="56">
        <v>58</v>
      </c>
      <c r="B60" s="72">
        <f>'Sheet 1 - Table 1'!B62</f>
        <v>18</v>
      </c>
      <c r="C60" s="72">
        <v>1.7</v>
      </c>
      <c r="D60" s="72">
        <f>'Sheet 1 - Table 1'!F62</f>
        <v>79149.600000000006</v>
      </c>
      <c r="E60" s="72">
        <f>'Sheet 1 - Table 1'!D62</f>
        <v>13.23</v>
      </c>
      <c r="F60" s="72">
        <f>'Sheet 1 - Table 1'!I62</f>
        <v>13.17</v>
      </c>
      <c r="G60" s="72">
        <v>13.27</v>
      </c>
      <c r="H60" s="72">
        <f>G60-F60</f>
        <v>0.1</v>
      </c>
      <c r="I60" t="s" s="70">
        <v>372</v>
      </c>
      <c r="J60" t="s" s="71">
        <v>373</v>
      </c>
      <c r="K60" t="s" s="34">
        <v>366</v>
      </c>
    </row>
    <row r="61" ht="32.05" customHeight="1">
      <c r="A61" s="56">
        <v>59</v>
      </c>
      <c r="B61" s="72">
        <f>'Sheet 1 - Table 1'!B63</f>
        <v>7</v>
      </c>
      <c r="C61" s="72">
        <v>1.7</v>
      </c>
      <c r="D61" s="72">
        <f>'Sheet 1 - Table 1'!F63</f>
        <v>63414</v>
      </c>
      <c r="E61" s="72">
        <f>'Sheet 1 - Table 1'!D63</f>
        <v>13.25</v>
      </c>
      <c r="F61" s="72">
        <f>'Sheet 1 - Table 1'!I63</f>
        <v>13.17</v>
      </c>
      <c r="G61" s="72">
        <v>13.27</v>
      </c>
      <c r="H61" s="72">
        <f>G61-F61</f>
        <v>0.1</v>
      </c>
      <c r="I61" t="s" s="70">
        <v>374</v>
      </c>
      <c r="J61" t="s" s="71">
        <v>375</v>
      </c>
      <c r="K61" t="s" s="34">
        <v>369</v>
      </c>
    </row>
    <row r="62" ht="32.05" customHeight="1">
      <c r="A62" s="56">
        <v>60</v>
      </c>
      <c r="B62" s="72">
        <f>'Sheet 1 - Table 1'!B64</f>
        <v>18</v>
      </c>
      <c r="C62" s="72">
        <v>1.7</v>
      </c>
      <c r="D62" s="72">
        <f>'Sheet 1 - Table 1'!F64</f>
        <v>78750</v>
      </c>
      <c r="E62" s="72">
        <f>'Sheet 1 - Table 1'!D64</f>
        <v>13.24</v>
      </c>
      <c r="F62" s="72">
        <f>'Sheet 1 - Table 1'!I64</f>
        <v>13.17</v>
      </c>
      <c r="G62" s="72">
        <v>13.28</v>
      </c>
      <c r="H62" s="72">
        <f>G62-F62</f>
        <v>0.11</v>
      </c>
      <c r="I62" t="s" s="70">
        <v>376</v>
      </c>
      <c r="J62" t="s" s="71">
        <v>377</v>
      </c>
      <c r="K62" t="s" s="34">
        <v>369</v>
      </c>
    </row>
    <row r="63" ht="32.05" customHeight="1">
      <c r="A63" s="56">
        <v>61</v>
      </c>
      <c r="B63" s="72">
        <f>'Sheet 1 - Table 1'!B65</f>
        <v>18</v>
      </c>
      <c r="C63" s="72">
        <v>0.5</v>
      </c>
      <c r="D63" s="72">
        <f>'Sheet 1 - Table 1'!F65</f>
        <v>76518</v>
      </c>
      <c r="E63" s="72">
        <f>'Sheet 1 - Table 1'!D65</f>
        <v>13.23</v>
      </c>
      <c r="F63" s="72">
        <f>'Sheet 1 - Table 1'!I65</f>
        <v>13.17</v>
      </c>
      <c r="G63" s="72">
        <v>13.27</v>
      </c>
      <c r="H63" s="73">
        <f>G63-F63</f>
        <v>0.1</v>
      </c>
      <c r="I63" t="s" s="70">
        <v>378</v>
      </c>
      <c r="J63" t="s" s="71">
        <v>379</v>
      </c>
      <c r="K63" t="s" s="34">
        <v>380</v>
      </c>
    </row>
    <row r="64" ht="32.05" customHeight="1">
      <c r="A64" s="56">
        <v>62</v>
      </c>
      <c r="B64" s="72">
        <f>'Sheet 1 - Table 1'!B66</f>
        <v>18</v>
      </c>
      <c r="C64" s="72">
        <v>0.5</v>
      </c>
      <c r="D64" s="72">
        <f>'Sheet 1 - Table 1'!F66</f>
        <v>79592.399999999994</v>
      </c>
      <c r="E64" s="72">
        <f>'Sheet 1 - Table 1'!D66</f>
        <v>13.23</v>
      </c>
      <c r="F64" s="72">
        <f>'Sheet 1 - Table 1'!I66</f>
        <v>13.17</v>
      </c>
      <c r="G64" s="72">
        <v>13.27</v>
      </c>
      <c r="H64" s="73">
        <f>G64-F64</f>
        <v>0.1</v>
      </c>
      <c r="I64" t="s" s="70">
        <v>381</v>
      </c>
      <c r="J64" t="s" s="71">
        <v>382</v>
      </c>
      <c r="K64" t="s" s="34">
        <v>380</v>
      </c>
    </row>
    <row r="65" ht="32.05" customHeight="1">
      <c r="A65" s="56">
        <v>63</v>
      </c>
      <c r="B65" s="72">
        <f>'Sheet 1 - Table 1'!B67</f>
        <v>7</v>
      </c>
      <c r="C65" s="72">
        <v>0.5</v>
      </c>
      <c r="D65" s="72">
        <f>'Sheet 1 - Table 1'!F67</f>
        <v>60454.8</v>
      </c>
      <c r="E65" s="72">
        <f>'Sheet 1 - Table 1'!D67</f>
        <v>12.79</v>
      </c>
      <c r="F65" s="72">
        <f>'Sheet 1 - Table 1'!I67</f>
        <v>12.35</v>
      </c>
      <c r="G65" s="72">
        <v>12.5</v>
      </c>
      <c r="H65" s="72">
        <f>G65-F65</f>
        <v>0.15</v>
      </c>
      <c r="I65" t="s" s="70">
        <v>383</v>
      </c>
      <c r="J65" t="s" s="71">
        <v>384</v>
      </c>
      <c r="K65" t="s" s="34">
        <v>380</v>
      </c>
    </row>
    <row r="66" ht="32.05" customHeight="1">
      <c r="A66" s="60"/>
      <c r="B66" s="77"/>
      <c r="C66" s="77"/>
      <c r="D66" s="77"/>
      <c r="E66" s="77"/>
      <c r="F66" s="77"/>
      <c r="G66" s="77"/>
      <c r="H66" s="73"/>
      <c r="I66" s="78"/>
      <c r="J66" s="79"/>
      <c r="K66" s="44"/>
    </row>
    <row r="67" ht="32.05" customHeight="1">
      <c r="A67" s="60"/>
      <c r="B67" s="77"/>
      <c r="C67" s="77"/>
      <c r="D67" s="77"/>
      <c r="E67" s="77"/>
      <c r="F67" s="77"/>
      <c r="G67" s="77"/>
      <c r="H67" s="73"/>
      <c r="I67" s="78"/>
      <c r="J67" s="79"/>
      <c r="K67" s="44"/>
    </row>
    <row r="68" ht="32.05" customHeight="1">
      <c r="A68" s="60"/>
      <c r="B68" s="77"/>
      <c r="C68" s="77"/>
      <c r="D68" s="77"/>
      <c r="E68" s="77"/>
      <c r="F68" s="77"/>
      <c r="G68" s="77"/>
      <c r="H68" s="73"/>
      <c r="I68" s="78"/>
      <c r="J68" s="79"/>
      <c r="K68" s="44"/>
    </row>
    <row r="69" ht="40.25" customHeight="1">
      <c r="A69" t="s" s="61">
        <v>159</v>
      </c>
      <c r="B69" t="s" s="64">
        <v>385</v>
      </c>
      <c r="C69" s="16"/>
      <c r="D69" s="16"/>
      <c r="E69" s="16"/>
      <c r="F69" s="16"/>
      <c r="G69" s="16"/>
      <c r="H69" s="16"/>
      <c r="I69" s="16"/>
      <c r="J69" s="16"/>
      <c r="K69" s="63"/>
    </row>
    <row r="70" ht="30.3" customHeight="1">
      <c r="A70" t="s" s="61">
        <v>159</v>
      </c>
      <c r="B70" t="s" s="64">
        <v>386</v>
      </c>
      <c r="C70" s="16"/>
      <c r="D70" s="16"/>
      <c r="E70" s="16"/>
      <c r="F70" s="16"/>
      <c r="G70" s="16"/>
      <c r="H70" s="16"/>
      <c r="I70" s="16"/>
      <c r="J70" s="16"/>
      <c r="K70" s="16"/>
    </row>
  </sheetData>
  <mergeCells count="3">
    <mergeCell ref="B1:K1"/>
    <mergeCell ref="B69:K69"/>
    <mergeCell ref="B70:K70"/>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5.xml><?xml version="1.0" encoding="utf-8"?>
<worksheet xmlns:r="http://schemas.openxmlformats.org/officeDocument/2006/relationships" xmlns="http://schemas.openxmlformats.org/spreadsheetml/2006/main">
  <dimension ref="A2:F8"/>
  <sheetViews>
    <sheetView workbookViewId="0" showGridLines="0" defaultGridColor="1"/>
  </sheetViews>
  <sheetFormatPr defaultColWidth="16.3333" defaultRowHeight="19.9" customHeight="1" outlineLevelRow="0" outlineLevelCol="0"/>
  <cols>
    <col min="1" max="6" width="12.4609" style="80" customWidth="1"/>
    <col min="7" max="16384" width="16.3516" style="80" customWidth="1"/>
  </cols>
  <sheetData>
    <row r="1" ht="34.4" customHeight="1">
      <c r="A1" t="s" s="81">
        <v>387</v>
      </c>
      <c r="B1" s="81"/>
      <c r="C1" s="81"/>
      <c r="D1" s="81"/>
      <c r="E1" s="81"/>
      <c r="F1" s="81"/>
    </row>
    <row r="2" ht="24.2" customHeight="1">
      <c r="A2" s="82"/>
      <c r="B2" s="83"/>
      <c r="C2" s="84"/>
      <c r="D2" s="83"/>
      <c r="E2" s="84"/>
      <c r="F2" s="83"/>
    </row>
    <row r="3" ht="42.5" customHeight="1">
      <c r="A3" t="s" s="85">
        <v>389</v>
      </c>
      <c r="B3" t="s" s="86">
        <v>390</v>
      </c>
      <c r="C3" t="s" s="87">
        <v>389</v>
      </c>
      <c r="D3" t="s" s="88">
        <v>390</v>
      </c>
      <c r="E3" t="s" s="87">
        <v>389</v>
      </c>
      <c r="F3" t="s" s="88">
        <v>390</v>
      </c>
    </row>
    <row r="4" ht="24.2" customHeight="1">
      <c r="A4" s="89">
        <v>0</v>
      </c>
      <c r="B4" s="90">
        <v>13.16</v>
      </c>
      <c r="C4" s="91"/>
      <c r="D4" s="92"/>
      <c r="E4" s="91"/>
      <c r="F4" s="92"/>
    </row>
    <row r="5" ht="23.85" customHeight="1">
      <c r="A5" s="93">
        <v>4.88</v>
      </c>
      <c r="B5" s="94">
        <v>13.26</v>
      </c>
      <c r="C5" s="95"/>
      <c r="D5" s="96"/>
      <c r="E5" s="97"/>
      <c r="F5" s="96"/>
    </row>
    <row r="6" ht="23.85" customHeight="1">
      <c r="A6" s="42"/>
      <c r="B6" s="98"/>
      <c r="C6" s="99"/>
      <c r="D6" s="98"/>
      <c r="E6" s="99"/>
      <c r="F6" s="98"/>
    </row>
    <row r="7" ht="23.85" customHeight="1">
      <c r="A7" t="s" s="100">
        <v>391</v>
      </c>
      <c r="B7" s="101">
        <v>13.24</v>
      </c>
      <c r="C7" s="102"/>
      <c r="D7" s="103"/>
      <c r="E7" s="99"/>
      <c r="F7" s="104"/>
    </row>
    <row r="8" ht="23.85" customHeight="1">
      <c r="A8" t="s" s="100">
        <v>392</v>
      </c>
      <c r="B8" s="101">
        <v>12</v>
      </c>
      <c r="C8" s="102"/>
      <c r="D8" s="103"/>
      <c r="E8" s="99"/>
      <c r="F8" s="105"/>
    </row>
  </sheetData>
  <mergeCells count="4">
    <mergeCell ref="A1:F1"/>
    <mergeCell ref="A2:B2"/>
    <mergeCell ref="C2:D2"/>
    <mergeCell ref="E2:F2"/>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6.xml><?xml version="1.0" encoding="utf-8"?>
<worksheet xmlns:r="http://schemas.openxmlformats.org/officeDocument/2006/relationships" xmlns="http://schemas.openxmlformats.org/spreadsheetml/2006/main">
  <dimension ref="A2:F7"/>
  <sheetViews>
    <sheetView workbookViewId="0" showGridLines="0" defaultGridColor="1"/>
  </sheetViews>
  <sheetFormatPr defaultColWidth="16.3333" defaultRowHeight="19.9" customHeight="1" outlineLevelRow="0" outlineLevelCol="0"/>
  <cols>
    <col min="1" max="6" width="12.4609" style="106" customWidth="1"/>
    <col min="7" max="16384" width="16.3516" style="106" customWidth="1"/>
  </cols>
  <sheetData>
    <row r="1" ht="34.4" customHeight="1">
      <c r="A1" t="s" s="81">
        <v>393</v>
      </c>
      <c r="B1" s="81"/>
      <c r="C1" s="81"/>
      <c r="D1" s="81"/>
      <c r="E1" s="81"/>
      <c r="F1" s="81"/>
    </row>
    <row r="2" ht="25.15" customHeight="1">
      <c r="A2" s="82"/>
      <c r="B2" s="83"/>
      <c r="C2" s="84"/>
      <c r="D2" s="83"/>
      <c r="E2" s="107"/>
      <c r="F2" s="83"/>
    </row>
    <row r="3" ht="42.5" customHeight="1">
      <c r="A3" t="s" s="85">
        <v>389</v>
      </c>
      <c r="B3" t="s" s="88">
        <v>390</v>
      </c>
      <c r="C3" t="s" s="87">
        <v>389</v>
      </c>
      <c r="D3" t="s" s="88">
        <v>390</v>
      </c>
      <c r="E3" t="s" s="108">
        <v>389</v>
      </c>
      <c r="F3" t="s" s="86">
        <v>390</v>
      </c>
    </row>
    <row r="4" ht="24.2" customHeight="1">
      <c r="A4" s="89">
        <v>0</v>
      </c>
      <c r="B4" s="90">
        <v>26.44</v>
      </c>
      <c r="C4" s="91"/>
      <c r="D4" s="92"/>
      <c r="E4" s="91"/>
      <c r="F4" s="92"/>
    </row>
    <row r="5" ht="23.85" customHeight="1">
      <c r="A5" s="93">
        <v>41.94</v>
      </c>
      <c r="B5" s="94">
        <v>26.62</v>
      </c>
      <c r="C5" s="99"/>
      <c r="D5" s="98"/>
      <c r="E5" s="99"/>
      <c r="F5" s="98"/>
    </row>
    <row r="6" ht="23.85" customHeight="1">
      <c r="A6" s="42"/>
      <c r="B6" s="98"/>
      <c r="C6" s="99"/>
      <c r="D6" s="98"/>
      <c r="E6" s="99"/>
      <c r="F6" s="98"/>
    </row>
    <row r="7" ht="23.85" customHeight="1">
      <c r="A7" t="s" s="100">
        <v>391</v>
      </c>
      <c r="B7" s="101">
        <v>26.62</v>
      </c>
      <c r="C7" s="99"/>
      <c r="D7" s="104"/>
      <c r="E7" s="99"/>
      <c r="F7" s="104"/>
    </row>
  </sheetData>
  <mergeCells count="4">
    <mergeCell ref="A1:F1"/>
    <mergeCell ref="A2:B2"/>
    <mergeCell ref="C2:D2"/>
    <mergeCell ref="E2:F2"/>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7.xml><?xml version="1.0" encoding="utf-8"?>
<worksheet xmlns:r="http://schemas.openxmlformats.org/officeDocument/2006/relationships" xmlns="http://schemas.openxmlformats.org/spreadsheetml/2006/main">
  <dimension ref="A1:U71"/>
  <sheetViews>
    <sheetView workbookViewId="0" showGridLines="0" defaultGridColor="1"/>
  </sheetViews>
  <sheetFormatPr defaultColWidth="16.3333" defaultRowHeight="19.9" customHeight="1" outlineLevelRow="0" outlineLevelCol="0"/>
  <cols>
    <col min="1" max="1" width="13.0391" style="109" customWidth="1"/>
    <col min="2" max="2" width="12.2734" style="109" customWidth="1"/>
    <col min="3" max="4" width="8.89062" style="109" customWidth="1"/>
    <col min="5" max="5" width="12.2734" style="109" customWidth="1"/>
    <col min="6" max="6" width="17.4922" style="109" customWidth="1"/>
    <col min="7" max="8" width="14.0312" style="109" customWidth="1"/>
    <col min="9" max="9" width="20.6875" style="109" customWidth="1"/>
    <col min="10" max="10" width="12.6172" style="109" customWidth="1"/>
    <col min="11" max="11" width="12.4766" style="109" customWidth="1"/>
    <col min="12" max="12" width="13.0234" style="109" customWidth="1"/>
    <col min="13" max="13" width="12.8984" style="109" customWidth="1"/>
    <col min="14" max="17" width="14.8516" style="109" customWidth="1"/>
    <col min="18" max="18" width="8.02344" style="109" customWidth="1"/>
    <col min="19" max="19" width="3.17188" style="109" customWidth="1"/>
    <col min="20" max="20" width="7.46094" style="109" customWidth="1"/>
    <col min="21" max="21" width="42.5703" style="109" customWidth="1"/>
    <col min="22" max="16384" width="16.3516" style="109" customWidth="1"/>
  </cols>
  <sheetData>
    <row r="1" ht="30.8" customHeight="1">
      <c r="A1" s="110"/>
      <c r="B1" t="s" s="50">
        <v>397</v>
      </c>
      <c r="C1" s="47"/>
      <c r="D1" s="47"/>
      <c r="E1" s="47"/>
      <c r="F1" s="47"/>
      <c r="G1" s="47"/>
      <c r="H1" s="47"/>
      <c r="I1" s="47"/>
      <c r="J1" s="47"/>
      <c r="K1" s="47"/>
      <c r="L1" s="47"/>
      <c r="M1" s="47"/>
      <c r="N1" s="47"/>
      <c r="O1" s="47"/>
      <c r="P1" s="47"/>
      <c r="Q1" s="47"/>
      <c r="R1" s="47"/>
      <c r="S1" s="47"/>
      <c r="T1" s="47"/>
      <c r="U1" s="47"/>
    </row>
    <row r="2" ht="50.25" customHeight="1">
      <c r="A2" t="s" s="51">
        <v>10</v>
      </c>
      <c r="B2" t="s" s="111">
        <v>11</v>
      </c>
      <c r="C2" t="s" s="111">
        <v>398</v>
      </c>
      <c r="D2" t="s" s="111">
        <v>244</v>
      </c>
      <c r="E2" t="s" s="111">
        <v>399</v>
      </c>
      <c r="F2" t="s" s="112">
        <v>400</v>
      </c>
      <c r="G2" t="s" s="113">
        <v>401</v>
      </c>
      <c r="H2" t="s" s="114">
        <v>402</v>
      </c>
      <c r="I2" t="s" s="115">
        <v>403</v>
      </c>
      <c r="J2" t="s" s="114">
        <v>404</v>
      </c>
      <c r="K2" t="s" s="114">
        <v>405</v>
      </c>
      <c r="L2" t="s" s="114">
        <v>406</v>
      </c>
      <c r="M2" t="s" s="116">
        <v>407</v>
      </c>
      <c r="N2" t="s" s="114">
        <v>408</v>
      </c>
      <c r="O2" t="s" s="117">
        <v>409</v>
      </c>
      <c r="P2" t="s" s="117">
        <v>410</v>
      </c>
      <c r="Q2" t="s" s="116">
        <v>411</v>
      </c>
      <c r="R2" t="s" s="116">
        <v>412</v>
      </c>
      <c r="S2" s="47"/>
      <c r="T2" s="47"/>
      <c r="U2" t="s" s="118">
        <v>21</v>
      </c>
    </row>
    <row r="3" ht="31.7" customHeight="1">
      <c r="A3" s="119">
        <v>1</v>
      </c>
      <c r="B3" s="28">
        <f>'Sheet 1 - Table 4'!B3</f>
        <v>7</v>
      </c>
      <c r="C3" s="28">
        <f>'Sheet 1 - Table 1'!H5</f>
        <v>20</v>
      </c>
      <c r="D3" s="28">
        <f>'Sheet 1 - Table 4'!C3</f>
        <v>1.04</v>
      </c>
      <c r="E3" s="28">
        <f>'Sheet 1 - Table 5'!B3</f>
        <v>100</v>
      </c>
      <c r="F3" s="28">
        <f>'Sheet 1 - Table 1'!F5/1000</f>
        <v>63.9036</v>
      </c>
      <c r="G3" s="28">
        <v>0.36</v>
      </c>
      <c r="H3" s="120">
        <f>G3/F3</f>
        <v>0.00563348543744014</v>
      </c>
      <c r="I3" s="93">
        <v>39.5</v>
      </c>
      <c r="J3" s="120">
        <f>0.1/'Sheet 1 - Table 5'!D3</f>
        <v>0.008</v>
      </c>
      <c r="K3" s="120">
        <f>0.01/'Sheet 1 - Table 5'!H3</f>
        <v>0.0111111111111111</v>
      </c>
      <c r="L3" s="120">
        <f>0.5/'Sheet 1 - Table 5'!I3</f>
        <v>0.000555555555555556</v>
      </c>
      <c r="M3" s="120">
        <f>J3+K3+L3</f>
        <v>0.0196666666666667</v>
      </c>
      <c r="N3" s="121">
        <f>I3*M3*1000</f>
        <v>776.833333333335</v>
      </c>
      <c r="O3" s="122">
        <f>F3/I3</f>
        <v>1.61781265822785</v>
      </c>
      <c r="P3" s="120">
        <f>H3+M3</f>
        <v>0.0253001521041068</v>
      </c>
      <c r="Q3" s="28">
        <f>O3*P3</f>
        <v>0.040930906329114</v>
      </c>
      <c r="R3" s="123">
        <f>O3</f>
        <v>1.61781265822785</v>
      </c>
      <c r="S3" t="s" s="124">
        <v>413</v>
      </c>
      <c r="T3" s="125">
        <f>Q3</f>
        <v>0.040930906329114</v>
      </c>
      <c r="U3" s="44"/>
    </row>
    <row r="4" ht="31.7" customHeight="1">
      <c r="A4" s="119">
        <v>2</v>
      </c>
      <c r="B4" s="28">
        <f>'Sheet 1 - Table 4'!B4</f>
        <v>7</v>
      </c>
      <c r="C4" s="28">
        <f>'Sheet 1 - Table 1'!H6</f>
        <v>20</v>
      </c>
      <c r="D4" s="28">
        <f>'Sheet 1 - Table 4'!C4</f>
        <v>1.04</v>
      </c>
      <c r="E4" s="28">
        <f>'Sheet 1 - Table 5'!B4</f>
        <v>108</v>
      </c>
      <c r="F4" s="28">
        <f>'Sheet 1 - Table 1'!F6/1000</f>
        <v>63.9684</v>
      </c>
      <c r="G4" s="28">
        <v>0.36</v>
      </c>
      <c r="H4" s="120">
        <f>G4/F4</f>
        <v>0.0056277787157409</v>
      </c>
      <c r="I4" s="93">
        <v>11.5</v>
      </c>
      <c r="J4" s="120">
        <f>0.1/'Sheet 1 - Table 5'!D4</f>
        <v>0.008</v>
      </c>
      <c r="K4" s="120">
        <f>0.01/'Sheet 1 - Table 5'!H4</f>
        <v>0.0111111111111111</v>
      </c>
      <c r="L4" s="120">
        <f>0.5/'Sheet 1 - Table 5'!I4</f>
        <v>0.000555555555555556</v>
      </c>
      <c r="M4" s="120">
        <f>J4+K4+L4</f>
        <v>0.0196666666666667</v>
      </c>
      <c r="N4" s="121">
        <f>I4*M4*1000</f>
        <v>226.166666666667</v>
      </c>
      <c r="O4" s="122">
        <f>F4/I4</f>
        <v>5.56246956521739</v>
      </c>
      <c r="P4" s="120">
        <f>H4+M4</f>
        <v>0.0252944453824076</v>
      </c>
      <c r="Q4" s="28">
        <f>O4*P4</f>
        <v>0.140699582608696</v>
      </c>
      <c r="R4" s="123">
        <f>O4</f>
        <v>5.56246956521739</v>
      </c>
      <c r="S4" t="s" s="124">
        <v>413</v>
      </c>
      <c r="T4" s="125">
        <f>Q4</f>
        <v>0.140699582608696</v>
      </c>
      <c r="U4" s="44"/>
    </row>
    <row r="5" ht="31.7" customHeight="1">
      <c r="A5" s="119">
        <v>3</v>
      </c>
      <c r="B5" s="28">
        <f>'Sheet 1 - Table 4'!B5</f>
        <v>7</v>
      </c>
      <c r="C5" s="28">
        <f>'Sheet 1 - Table 1'!H7</f>
        <v>20</v>
      </c>
      <c r="D5" s="28">
        <f>'Sheet 1 - Table 4'!C5</f>
        <v>1.04</v>
      </c>
      <c r="E5" s="28">
        <f>'Sheet 1 - Table 5'!B5</f>
        <v>116</v>
      </c>
      <c r="F5" s="28">
        <f>'Sheet 1 - Table 1'!F7/1000</f>
        <v>64.008</v>
      </c>
      <c r="G5" s="28">
        <v>0.36</v>
      </c>
      <c r="H5" s="120">
        <f>G5/F5</f>
        <v>0.00562429696287964</v>
      </c>
      <c r="I5" s="93">
        <v>12.5</v>
      </c>
      <c r="J5" s="120">
        <f>0.1/'Sheet 1 - Table 5'!D5</f>
        <v>0.008</v>
      </c>
      <c r="K5" s="120">
        <f>0.01/'Sheet 1 - Table 5'!H5</f>
        <v>0.0113636363636364</v>
      </c>
      <c r="L5" s="120">
        <f>0.5/'Sheet 1 - Table 5'!I5</f>
        <v>0.000555555555555556</v>
      </c>
      <c r="M5" s="120">
        <f>J5+K5+L5</f>
        <v>0.019919191919192</v>
      </c>
      <c r="N5" s="121">
        <f>I5*M5*1000</f>
        <v>248.9898989899</v>
      </c>
      <c r="O5" s="122">
        <f>F5/I5</f>
        <v>5.12064</v>
      </c>
      <c r="P5" s="120">
        <f>H5+M5</f>
        <v>0.0255434888820716</v>
      </c>
      <c r="Q5" s="28">
        <f>O5*P5</f>
        <v>0.130799010909091</v>
      </c>
      <c r="R5" s="123">
        <f>O5</f>
        <v>5.12064</v>
      </c>
      <c r="S5" t="s" s="124">
        <v>413</v>
      </c>
      <c r="T5" s="125">
        <f>Q5</f>
        <v>0.130799010909091</v>
      </c>
      <c r="U5" s="44"/>
    </row>
    <row r="6" ht="31.7" customHeight="1">
      <c r="A6" s="119">
        <v>4</v>
      </c>
      <c r="B6" s="28">
        <f>'Sheet 1 - Table 4'!B6</f>
        <v>7</v>
      </c>
      <c r="C6" s="28">
        <f>'Sheet 1 - Table 1'!H8</f>
        <v>20</v>
      </c>
      <c r="D6" s="28">
        <f>'Sheet 1 - Table 4'!C6</f>
        <v>1.04</v>
      </c>
      <c r="E6" s="28">
        <f>'Sheet 1 - Table 5'!B6</f>
        <v>108</v>
      </c>
      <c r="F6" s="28">
        <f>'Sheet 1 - Table 1'!F8/1000</f>
        <v>63.9684</v>
      </c>
      <c r="G6" s="28">
        <v>0.36</v>
      </c>
      <c r="H6" s="120">
        <f>G6/F6</f>
        <v>0.0056277787157409</v>
      </c>
      <c r="I6" s="93">
        <v>9.699999999999999</v>
      </c>
      <c r="J6" s="120">
        <f>0.1/'Sheet 1 - Table 5'!D6</f>
        <v>0.008</v>
      </c>
      <c r="K6" s="120">
        <f>0.01/'Sheet 1 - Table 5'!H6</f>
        <v>0.0128205128205128</v>
      </c>
      <c r="L6" s="120">
        <f>0.5/'Sheet 1 - Table 5'!I6</f>
        <v>0.000555555555555556</v>
      </c>
      <c r="M6" s="120">
        <f>J6+K6+L6</f>
        <v>0.0213760683760684</v>
      </c>
      <c r="N6" s="121">
        <f>I6*M6*1000</f>
        <v>207.347863247863</v>
      </c>
      <c r="O6" s="122">
        <f>F6/I6</f>
        <v>6.59468041237113</v>
      </c>
      <c r="P6" s="120">
        <f>H6+M6</f>
        <v>0.0270038470918093</v>
      </c>
      <c r="Q6" s="28">
        <f>O6*P6</f>
        <v>0.17808174147502</v>
      </c>
      <c r="R6" s="123">
        <f>O6</f>
        <v>6.59468041237113</v>
      </c>
      <c r="S6" t="s" s="124">
        <v>413</v>
      </c>
      <c r="T6" s="125">
        <f>Q6</f>
        <v>0.17808174147502</v>
      </c>
      <c r="U6" s="44"/>
    </row>
    <row r="7" ht="31.7" customHeight="1">
      <c r="A7" s="119">
        <v>5</v>
      </c>
      <c r="B7" s="28">
        <f>'Sheet 1 - Table 4'!B7</f>
        <v>7</v>
      </c>
      <c r="C7" s="28">
        <f>'Sheet 1 - Table 1'!H9</f>
        <v>20</v>
      </c>
      <c r="D7" s="28">
        <f>'Sheet 1 - Table 4'!C7</f>
        <v>1.04</v>
      </c>
      <c r="E7" s="28">
        <f>'Sheet 1 - Table 5'!B7</f>
        <v>108</v>
      </c>
      <c r="F7" s="28">
        <f>'Sheet 1 - Table 1'!F9/1000</f>
        <v>63.7704</v>
      </c>
      <c r="G7" s="28">
        <v>0.36</v>
      </c>
      <c r="H7" s="120">
        <f>G7/F7</f>
        <v>0.00564525234277972</v>
      </c>
      <c r="I7" s="93">
        <v>9.6</v>
      </c>
      <c r="J7" s="120">
        <f>0.1/'Sheet 1 - Table 5'!D7</f>
        <v>0.008710801393728221</v>
      </c>
      <c r="K7" s="120">
        <f>0.01/'Sheet 1 - Table 5'!H7</f>
        <v>0.0151515151515152</v>
      </c>
      <c r="L7" s="120">
        <f>0.5/'Sheet 1 - Table 5'!I7</f>
        <v>0.000555555555555556</v>
      </c>
      <c r="M7" s="120">
        <f>J7+K7+L7</f>
        <v>0.024417872100799</v>
      </c>
      <c r="N7" s="121">
        <f>I7*M7*1000</f>
        <v>234.411572167670</v>
      </c>
      <c r="O7" s="122">
        <f>F7/I7</f>
        <v>6.64275</v>
      </c>
      <c r="P7" s="120">
        <f>H7+M7</f>
        <v>0.0300631244435787</v>
      </c>
      <c r="Q7" s="28">
        <f>O7*P7</f>
        <v>0.199701819897582</v>
      </c>
      <c r="R7" s="123">
        <f>O7</f>
        <v>6.64275</v>
      </c>
      <c r="S7" t="s" s="124">
        <v>413</v>
      </c>
      <c r="T7" s="125">
        <f>Q7</f>
        <v>0.199701819897582</v>
      </c>
      <c r="U7" s="44"/>
    </row>
    <row r="8" ht="31.7" customHeight="1">
      <c r="A8" s="119">
        <v>6</v>
      </c>
      <c r="B8" s="28">
        <f>'Sheet 1 - Table 4'!B8</f>
        <v>7</v>
      </c>
      <c r="C8" s="28">
        <f>'Sheet 1 - Table 1'!H10</f>
        <v>20</v>
      </c>
      <c r="D8" s="28">
        <f>'Sheet 1 - Table 4'!C8</f>
        <v>1.04</v>
      </c>
      <c r="E8" s="28">
        <f>'Sheet 1 - Table 5'!B8</f>
        <v>108</v>
      </c>
      <c r="F8" s="28">
        <f>'Sheet 1 - Table 1'!F10/1000</f>
        <v>63.8424</v>
      </c>
      <c r="G8" s="28">
        <v>0.36</v>
      </c>
      <c r="H8" s="120">
        <f>G8/F8</f>
        <v>0.00563888575617458</v>
      </c>
      <c r="I8" s="93">
        <v>9.800000000000001</v>
      </c>
      <c r="J8" s="120">
        <f>0.1/'Sheet 1 - Table 5'!D8</f>
        <v>0.00812347684809098</v>
      </c>
      <c r="K8" s="120">
        <f>0.01/'Sheet 1 - Table 5'!H8</f>
        <v>0.0136986301369863</v>
      </c>
      <c r="L8" s="120">
        <f>0.5/'Sheet 1 - Table 5'!I8</f>
        <v>0.000555555555555556</v>
      </c>
      <c r="M8" s="120">
        <f>J8+K8+L8</f>
        <v>0.0223776625406328</v>
      </c>
      <c r="N8" s="121">
        <f>I8*M8*1000</f>
        <v>219.301092898201</v>
      </c>
      <c r="O8" s="122">
        <f>F8/I8</f>
        <v>6.5145306122449</v>
      </c>
      <c r="P8" s="120">
        <f>H8+M8</f>
        <v>0.0280165482968074</v>
      </c>
      <c r="Q8" s="28">
        <f>O8*P8</f>
        <v>0.18251466152899</v>
      </c>
      <c r="R8" s="123">
        <f>O8</f>
        <v>6.5145306122449</v>
      </c>
      <c r="S8" t="s" s="124">
        <v>413</v>
      </c>
      <c r="T8" s="125">
        <f>Q8</f>
        <v>0.18251466152899</v>
      </c>
      <c r="U8" s="44"/>
    </row>
    <row r="9" ht="31.7" customHeight="1">
      <c r="A9" s="119">
        <v>7</v>
      </c>
      <c r="B9" s="28">
        <f>'Sheet 1 - Table 4'!B9</f>
        <v>7</v>
      </c>
      <c r="C9" s="28">
        <f>'Sheet 1 - Table 1'!H11</f>
        <v>20</v>
      </c>
      <c r="D9" s="28">
        <f>'Sheet 1 - Table 4'!C9</f>
        <v>1.04</v>
      </c>
      <c r="E9" s="28">
        <f>'Sheet 1 - Table 5'!B9</f>
        <v>108</v>
      </c>
      <c r="F9" s="28">
        <f>'Sheet 1 - Table 1'!F11/1000</f>
        <v>63.6732</v>
      </c>
      <c r="G9" s="28">
        <v>0.36</v>
      </c>
      <c r="H9" s="120">
        <f>G9/F9</f>
        <v>0.0056538700740657</v>
      </c>
      <c r="I9" s="93">
        <v>11.5</v>
      </c>
      <c r="J9" s="120">
        <f>0.1/'Sheet 1 - Table 5'!D9</f>
        <v>0.00786782061369001</v>
      </c>
      <c r="K9" s="120">
        <f>0.01/'Sheet 1 - Table 5'!H9</f>
        <v>0.0120481927710843</v>
      </c>
      <c r="L9" s="120">
        <f>0.5/'Sheet 1 - Table 5'!I9</f>
        <v>0.000555555555555556</v>
      </c>
      <c r="M9" s="120">
        <f>J9+K9+L9</f>
        <v>0.0204715689403299</v>
      </c>
      <c r="N9" s="121">
        <f>I9*M9*1000</f>
        <v>235.423042813794</v>
      </c>
      <c r="O9" s="122">
        <f>F9/I9</f>
        <v>5.5368</v>
      </c>
      <c r="P9" s="120">
        <f>H9+M9</f>
        <v>0.0261254390143956</v>
      </c>
      <c r="Q9" s="28">
        <f>O9*P9</f>
        <v>0.144651330734906</v>
      </c>
      <c r="R9" s="123">
        <f>O9</f>
        <v>5.5368</v>
      </c>
      <c r="S9" t="s" s="124">
        <v>413</v>
      </c>
      <c r="T9" s="125">
        <f>Q9</f>
        <v>0.144651330734906</v>
      </c>
      <c r="U9" s="44"/>
    </row>
    <row r="10" ht="31.7" customHeight="1">
      <c r="A10" s="119">
        <v>8</v>
      </c>
      <c r="B10" s="28">
        <f>'Sheet 1 - Table 4'!B10</f>
        <v>7</v>
      </c>
      <c r="C10" s="28">
        <f>'Sheet 1 - Table 1'!H12</f>
        <v>10</v>
      </c>
      <c r="D10" s="28">
        <f>'Sheet 1 - Table 4'!C10</f>
        <v>1.04</v>
      </c>
      <c r="E10" s="28">
        <f>'Sheet 1 - Table 5'!B10</f>
        <v>108</v>
      </c>
      <c r="F10" s="28">
        <f>'Sheet 1 - Table 1'!F12/1000</f>
        <v>31.356</v>
      </c>
      <c r="G10" s="28">
        <v>0.36</v>
      </c>
      <c r="H10" s="120">
        <f>G10/F10</f>
        <v>0.0114810562571757</v>
      </c>
      <c r="I10" s="93">
        <v>10.25</v>
      </c>
      <c r="J10" s="120">
        <f>0.1/'Sheet 1 - Table 5'!D10</f>
        <v>0.008</v>
      </c>
      <c r="K10" s="120">
        <f>0.01/'Sheet 1 - Table 5'!H10</f>
        <v>0.0125</v>
      </c>
      <c r="L10" s="120">
        <f>0.5/'Sheet 1 - Table 5'!I10</f>
        <v>0.000555555555555556</v>
      </c>
      <c r="M10" s="120">
        <f>J10+K10+L10</f>
        <v>0.0210555555555556</v>
      </c>
      <c r="N10" s="121">
        <f>I10*M10*1000</f>
        <v>215.819444444445</v>
      </c>
      <c r="O10" s="122">
        <f>F10/I10</f>
        <v>3.05912195121951</v>
      </c>
      <c r="P10" s="120">
        <f>H10+M10</f>
        <v>0.0325366118127313</v>
      </c>
      <c r="Q10" s="28">
        <f>O10*P10</f>
        <v>0.0995334634146343</v>
      </c>
      <c r="R10" s="123">
        <f>O10</f>
        <v>3.05912195121951</v>
      </c>
      <c r="S10" t="s" s="124">
        <v>413</v>
      </c>
      <c r="T10" s="125">
        <f>Q10</f>
        <v>0.0995334634146343</v>
      </c>
      <c r="U10" s="44"/>
    </row>
    <row r="11" ht="31.7" customHeight="1">
      <c r="A11" s="119">
        <v>9</v>
      </c>
      <c r="B11" s="28">
        <f>'Sheet 1 - Table 4'!B11</f>
        <v>7</v>
      </c>
      <c r="C11" s="28">
        <f>'Sheet 1 - Table 1'!H13</f>
        <v>20</v>
      </c>
      <c r="D11" s="28">
        <f>'Sheet 1 - Table 4'!C11</f>
        <v>1.04</v>
      </c>
      <c r="E11" s="28">
        <f>'Sheet 1 - Table 5'!B11</f>
        <v>108</v>
      </c>
      <c r="F11" s="28">
        <f>'Sheet 1 - Table 1'!F13/1000</f>
        <v>63.4572</v>
      </c>
      <c r="G11" s="28">
        <v>0.36</v>
      </c>
      <c r="H11" s="120">
        <f>G11/F11</f>
        <v>0.00567311510750553</v>
      </c>
      <c r="I11" s="93">
        <v>10.9</v>
      </c>
      <c r="J11" s="120">
        <f>0.1/'Sheet 1 - Table 5'!D11</f>
        <v>0.008</v>
      </c>
      <c r="K11" s="120">
        <f>0.01/'Sheet 1 - Table 5'!H11</f>
        <v>0.012987012987013</v>
      </c>
      <c r="L11" s="120">
        <f>0.5/'Sheet 1 - Table 5'!I11</f>
        <v>0.000555555555555556</v>
      </c>
      <c r="M11" s="120">
        <f>J11+K11+L11</f>
        <v>0.0215425685425686</v>
      </c>
      <c r="N11" s="121">
        <f>I11*M11*1000</f>
        <v>234.813997113998</v>
      </c>
      <c r="O11" s="122">
        <f>F11/I11</f>
        <v>5.82176146788991</v>
      </c>
      <c r="P11" s="120">
        <f>H11+M11</f>
        <v>0.0272156836500741</v>
      </c>
      <c r="Q11" s="28">
        <f>O11*P11</f>
        <v>0.158443218396283</v>
      </c>
      <c r="R11" s="123">
        <f>O11</f>
        <v>5.82176146788991</v>
      </c>
      <c r="S11" t="s" s="124">
        <v>413</v>
      </c>
      <c r="T11" s="125">
        <f>Q11</f>
        <v>0.158443218396283</v>
      </c>
      <c r="U11" s="44"/>
    </row>
    <row r="12" ht="31.7" customHeight="1">
      <c r="A12" s="119">
        <v>10</v>
      </c>
      <c r="B12" s="28">
        <f>'Sheet 1 - Table 4'!B12</f>
        <v>7</v>
      </c>
      <c r="C12" s="28">
        <f>'Sheet 1 - Table 1'!H14</f>
        <v>30</v>
      </c>
      <c r="D12" s="28">
        <f>'Sheet 1 - Table 4'!C12</f>
        <v>1.04</v>
      </c>
      <c r="E12" s="28">
        <f>'Sheet 1 - Table 5'!B12</f>
        <v>108</v>
      </c>
      <c r="F12" s="28">
        <f>'Sheet 1 - Table 1'!F14/1000</f>
        <v>94.34520000000001</v>
      </c>
      <c r="G12" s="28">
        <v>0.36</v>
      </c>
      <c r="H12" s="120">
        <f>G12/F12</f>
        <v>0.0038157744114168</v>
      </c>
      <c r="I12" s="93">
        <v>39</v>
      </c>
      <c r="J12" s="120">
        <f>0.1/'Sheet 1 - Table 5'!D12</f>
        <v>0.008</v>
      </c>
      <c r="K12" s="120">
        <f>0.01/'Sheet 1 - Table 5'!H12</f>
        <v>0.0125</v>
      </c>
      <c r="L12" s="120">
        <f>0.5/'Sheet 1 - Table 5'!I12</f>
        <v>0.000416666666666667</v>
      </c>
      <c r="M12" s="120">
        <f>J12+K12+L12</f>
        <v>0.0209166666666667</v>
      </c>
      <c r="N12" s="121">
        <f>I12*M12*1000</f>
        <v>815.750000000001</v>
      </c>
      <c r="O12" s="122">
        <f>F12/I12</f>
        <v>2.41910769230769</v>
      </c>
      <c r="P12" s="120">
        <f>H12+M12</f>
        <v>0.0247324410780835</v>
      </c>
      <c r="Q12" s="28">
        <f>O12*P12</f>
        <v>0.0598304384615385</v>
      </c>
      <c r="R12" s="123">
        <f>O12</f>
        <v>2.41910769230769</v>
      </c>
      <c r="S12" t="s" s="124">
        <v>413</v>
      </c>
      <c r="T12" s="125">
        <f>Q12</f>
        <v>0.0598304384615385</v>
      </c>
      <c r="U12" s="44"/>
    </row>
    <row r="13" ht="31.7" customHeight="1">
      <c r="A13" s="119">
        <v>11</v>
      </c>
      <c r="B13" s="28">
        <f>'Sheet 1 - Table 4'!B13</f>
        <v>7</v>
      </c>
      <c r="C13" s="28">
        <f>'Sheet 1 - Table 1'!H15</f>
        <v>15</v>
      </c>
      <c r="D13" s="28">
        <f>'Sheet 1 - Table 4'!C13</f>
        <v>1.04</v>
      </c>
      <c r="E13" s="28">
        <f>'Sheet 1 - Table 5'!B13</f>
        <v>108</v>
      </c>
      <c r="F13" s="28">
        <f>'Sheet 1 - Table 1'!F15/1000</f>
        <v>47.7324</v>
      </c>
      <c r="G13" s="28">
        <v>0.36</v>
      </c>
      <c r="H13" s="120">
        <f>G13/F13</f>
        <v>0.00754204691153179</v>
      </c>
      <c r="I13" s="93">
        <v>4.8</v>
      </c>
      <c r="J13" s="120">
        <f>0.1/'Sheet 1 - Table 5'!D13</f>
        <v>0.008</v>
      </c>
      <c r="K13" s="120">
        <f>0.01/'Sheet 1 - Table 5'!H13</f>
        <v>0.0128205128205128</v>
      </c>
      <c r="L13" s="120">
        <f>0.5/'Sheet 1 - Table 5'!I13</f>
        <v>0.000555555555555556</v>
      </c>
      <c r="M13" s="120">
        <f>J13+K13+L13</f>
        <v>0.0213760683760684</v>
      </c>
      <c r="N13" s="121">
        <f>I13*M13*1000</f>
        <v>102.605128205128</v>
      </c>
      <c r="O13" s="122">
        <f>F13/I13</f>
        <v>9.94425</v>
      </c>
      <c r="P13" s="120">
        <f>H13+M13</f>
        <v>0.0289181152876002</v>
      </c>
      <c r="Q13" s="28">
        <f>O13*P13</f>
        <v>0.287568967948718</v>
      </c>
      <c r="R13" s="123">
        <f>O13</f>
        <v>9.94425</v>
      </c>
      <c r="S13" t="s" s="124">
        <v>413</v>
      </c>
      <c r="T13" s="125">
        <f>Q13</f>
        <v>0.287568967948718</v>
      </c>
      <c r="U13" s="44"/>
    </row>
    <row r="14" ht="31.7" customHeight="1">
      <c r="A14" s="119">
        <v>12</v>
      </c>
      <c r="B14" s="28">
        <f>'Sheet 1 - Table 4'!B14</f>
        <v>7</v>
      </c>
      <c r="C14" s="28">
        <f>'Sheet 1 - Table 1'!H16</f>
        <v>10</v>
      </c>
      <c r="D14" s="28">
        <f>'Sheet 1 - Table 4'!C14</f>
        <v>1.04</v>
      </c>
      <c r="E14" s="28">
        <f>'Sheet 1 - Table 5'!B14</f>
        <v>108</v>
      </c>
      <c r="F14" s="28">
        <f>'Sheet 1 - Table 1'!F16/1000</f>
        <v>31.7808</v>
      </c>
      <c r="G14" s="28">
        <v>0.36</v>
      </c>
      <c r="H14" s="120">
        <f>G14/F14</f>
        <v>0.0113275940190304</v>
      </c>
      <c r="I14" s="93">
        <v>10.45</v>
      </c>
      <c r="J14" s="120">
        <f>0.1/'Sheet 1 - Table 5'!D14</f>
        <v>0.008</v>
      </c>
      <c r="K14" s="120">
        <f>0.01/'Sheet 1 - Table 5'!H14</f>
        <v>0.0126582278481013</v>
      </c>
      <c r="L14" s="120">
        <f>0.5/'Sheet 1 - Table 5'!I14</f>
        <v>0.000555555555555556</v>
      </c>
      <c r="M14" s="120">
        <f>J14+K14+L14</f>
        <v>0.0212137834036569</v>
      </c>
      <c r="N14" s="121">
        <f>I14*M14*1000</f>
        <v>221.684036568215</v>
      </c>
      <c r="O14" s="122">
        <f>F14/I14</f>
        <v>3.04122488038278</v>
      </c>
      <c r="P14" s="120">
        <f>H14+M14</f>
        <v>0.0325413774226873</v>
      </c>
      <c r="Q14" s="28">
        <f>O14*P14</f>
        <v>0.09896564665980311</v>
      </c>
      <c r="R14" s="123">
        <f>O14</f>
        <v>3.04122488038278</v>
      </c>
      <c r="S14" t="s" s="124">
        <v>413</v>
      </c>
      <c r="T14" s="125">
        <f>Q14</f>
        <v>0.09896564665980311</v>
      </c>
      <c r="U14" s="44"/>
    </row>
    <row r="15" ht="31.7" customHeight="1">
      <c r="A15" s="119">
        <v>13</v>
      </c>
      <c r="B15" s="28">
        <f>'Sheet 1 - Table 4'!B15</f>
        <v>7</v>
      </c>
      <c r="C15" s="28">
        <f>'Sheet 1 - Table 1'!H17</f>
        <v>15</v>
      </c>
      <c r="D15" s="28">
        <f>'Sheet 1 - Table 4'!C15</f>
        <v>1.04</v>
      </c>
      <c r="E15" s="28">
        <f>'Sheet 1 - Table 5'!B15</f>
        <v>108</v>
      </c>
      <c r="F15" s="28">
        <f>'Sheet 1 - Table 1'!F17/1000</f>
        <v>47.5344</v>
      </c>
      <c r="G15" s="28">
        <v>0.36</v>
      </c>
      <c r="H15" s="120">
        <f>G15/F15</f>
        <v>0.00757346258709482</v>
      </c>
      <c r="I15" s="93">
        <v>18</v>
      </c>
      <c r="J15" s="120">
        <f>0.1/'Sheet 1 - Table 5'!D15</f>
        <v>0.008</v>
      </c>
      <c r="K15" s="120">
        <f>0.01/'Sheet 1 - Table 5'!H15</f>
        <v>0.0125</v>
      </c>
      <c r="L15" s="120">
        <f>0.5/'Sheet 1 - Table 5'!I15</f>
        <v>0.000555555555555556</v>
      </c>
      <c r="M15" s="120">
        <f>J15+K15+L15</f>
        <v>0.0210555555555556</v>
      </c>
      <c r="N15" s="121">
        <f>I15*M15*1000</f>
        <v>379.000000000001</v>
      </c>
      <c r="O15" s="122">
        <f>F15/I15</f>
        <v>2.6408</v>
      </c>
      <c r="P15" s="120">
        <f>H15+M15</f>
        <v>0.0286290181426504</v>
      </c>
      <c r="Q15" s="28">
        <f>O15*P15</f>
        <v>0.0756035111111112</v>
      </c>
      <c r="R15" s="123">
        <f>O15</f>
        <v>2.6408</v>
      </c>
      <c r="S15" t="s" s="124">
        <v>413</v>
      </c>
      <c r="T15" s="125">
        <f>Q15</f>
        <v>0.0756035111111112</v>
      </c>
      <c r="U15" s="126"/>
    </row>
    <row r="16" ht="31.7" customHeight="1">
      <c r="A16" s="119">
        <v>14</v>
      </c>
      <c r="B16" s="28">
        <f>'Sheet 1 - Table 4'!B16</f>
        <v>7</v>
      </c>
      <c r="C16" s="28">
        <f>'Sheet 1 - Table 1'!H18</f>
        <v>15</v>
      </c>
      <c r="D16" s="28">
        <f>'Sheet 1 - Table 4'!C16</f>
        <v>1.04</v>
      </c>
      <c r="E16" s="28">
        <f>'Sheet 1 - Table 5'!B16</f>
        <v>108</v>
      </c>
      <c r="F16" s="28">
        <f>'Sheet 1 - Table 1'!F18/1000</f>
        <v>47.9412</v>
      </c>
      <c r="G16" s="28">
        <v>0.36</v>
      </c>
      <c r="H16" s="120">
        <f>G16/F16</f>
        <v>0.0075091987684914</v>
      </c>
      <c r="I16" s="93">
        <v>8.15</v>
      </c>
      <c r="J16" s="120">
        <f>0.1/'Sheet 1 - Table 5'!D16</f>
        <v>0.008</v>
      </c>
      <c r="K16" s="120">
        <f>0.01/'Sheet 1 - Table 5'!H16</f>
        <v>0.012987012987013</v>
      </c>
      <c r="L16" s="120">
        <f>0.5/'Sheet 1 - Table 5'!I16</f>
        <v>0.000694444444444444</v>
      </c>
      <c r="M16" s="120">
        <f>J16+K16+L16</f>
        <v>0.0216814574314574</v>
      </c>
      <c r="N16" s="121">
        <f>I16*M16*1000</f>
        <v>176.703878066378</v>
      </c>
      <c r="O16" s="122">
        <f>F16/I16</f>
        <v>5.88235582822086</v>
      </c>
      <c r="P16" s="120">
        <f>H16+M16</f>
        <v>0.0291906561999488</v>
      </c>
      <c r="Q16" s="28">
        <f>O16*P16</f>
        <v>0.17170982662736</v>
      </c>
      <c r="R16" s="123">
        <f>O16</f>
        <v>5.88235582822086</v>
      </c>
      <c r="S16" t="s" s="124">
        <v>413</v>
      </c>
      <c r="T16" s="125">
        <f>Q16</f>
        <v>0.17170982662736</v>
      </c>
      <c r="U16" s="126"/>
    </row>
    <row r="17" ht="31.7" customHeight="1">
      <c r="A17" s="119">
        <v>15</v>
      </c>
      <c r="B17" s="28">
        <f>'Sheet 1 - Table 4'!B17</f>
        <v>7</v>
      </c>
      <c r="C17" s="28">
        <f>'Sheet 1 - Table 1'!H19</f>
        <v>15</v>
      </c>
      <c r="D17" s="28">
        <f>'Sheet 1 - Table 4'!C17</f>
        <v>1.04</v>
      </c>
      <c r="E17" s="28">
        <f>'Sheet 1 - Table 5'!B17</f>
        <v>108</v>
      </c>
      <c r="F17" s="28">
        <f>'Sheet 1 - Table 1'!F19/1000</f>
        <v>47.5596</v>
      </c>
      <c r="G17" s="28">
        <v>0.36</v>
      </c>
      <c r="H17" s="120">
        <f>G17/F17</f>
        <v>0.00756944970100674</v>
      </c>
      <c r="I17" s="93">
        <v>3.55</v>
      </c>
      <c r="J17" s="120">
        <f>0.1/'Sheet 1 - Table 5'!D17</f>
        <v>0.008</v>
      </c>
      <c r="K17" s="120">
        <f>0.01/'Sheet 1 - Table 5'!H17</f>
        <v>0.0133333333333333</v>
      </c>
      <c r="L17" s="120">
        <f>0.5/'Sheet 1 - Table 5'!I17</f>
        <v>0.000833333333333333</v>
      </c>
      <c r="M17" s="120">
        <f>J17+K17+L17</f>
        <v>0.0221666666666666</v>
      </c>
      <c r="N17" s="121">
        <f>I17*M17*1000</f>
        <v>78.69166666666641</v>
      </c>
      <c r="O17" s="122">
        <f>F17/I17</f>
        <v>13.3970704225352</v>
      </c>
      <c r="P17" s="120">
        <f>H17+M17</f>
        <v>0.0297361163676733</v>
      </c>
      <c r="Q17" s="28">
        <f>O17*P17</f>
        <v>0.398376845070421</v>
      </c>
      <c r="R17" s="123">
        <f>O17</f>
        <v>13.3970704225352</v>
      </c>
      <c r="S17" t="s" s="124">
        <v>413</v>
      </c>
      <c r="T17" s="125">
        <f>Q17</f>
        <v>0.398376845070421</v>
      </c>
      <c r="U17" s="126"/>
    </row>
    <row r="18" ht="31.7" customHeight="1">
      <c r="A18" s="119">
        <v>16</v>
      </c>
      <c r="B18" s="28">
        <f>'Sheet 1 - Table 4'!B18</f>
        <v>7</v>
      </c>
      <c r="C18" s="28">
        <f>'Sheet 1 - Table 1'!H20</f>
        <v>20</v>
      </c>
      <c r="D18" s="28">
        <f>'Sheet 1 - Table 4'!C18</f>
        <v>1.04</v>
      </c>
      <c r="E18" s="28">
        <f>'Sheet 1 - Table 5'!B18</f>
        <v>108</v>
      </c>
      <c r="F18" s="28">
        <f>'Sheet 1 - Table 1'!F20/1000</f>
        <v>63.6228</v>
      </c>
      <c r="G18" s="28">
        <v>0.36</v>
      </c>
      <c r="H18" s="120">
        <f>G18/F18</f>
        <v>0.00565834889379279</v>
      </c>
      <c r="I18" s="93">
        <v>4.7</v>
      </c>
      <c r="J18" s="120">
        <f>0.1/'Sheet 1 - Table 5'!D18</f>
        <v>0.008</v>
      </c>
      <c r="K18" s="120">
        <f>0.01/'Sheet 1 - Table 5'!H18</f>
        <v>0.0128205128205128</v>
      </c>
      <c r="L18" s="120">
        <f>0.5/'Sheet 1 - Table 5'!I18</f>
        <v>0.000833333333333333</v>
      </c>
      <c r="M18" s="120">
        <f>J18+K18+L18</f>
        <v>0.0216538461538461</v>
      </c>
      <c r="N18" s="121">
        <f>I18*M18*1000</f>
        <v>101.773076923077</v>
      </c>
      <c r="O18" s="122">
        <f>F18/I18</f>
        <v>13.5367659574468</v>
      </c>
      <c r="P18" s="120">
        <f>H18+M18</f>
        <v>0.0273121950476389</v>
      </c>
      <c r="Q18" s="28">
        <f>O18*P18</f>
        <v>0.369718792144025</v>
      </c>
      <c r="R18" s="123">
        <f>O18</f>
        <v>13.5367659574468</v>
      </c>
      <c r="S18" t="s" s="124">
        <v>413</v>
      </c>
      <c r="T18" s="125">
        <f>Q18</f>
        <v>0.369718792144025</v>
      </c>
      <c r="U18" s="126"/>
    </row>
    <row r="19" ht="31.7" customHeight="1">
      <c r="A19" s="119">
        <v>17</v>
      </c>
      <c r="B19" s="28">
        <f>'Sheet 1 - Table 4'!B19</f>
        <v>7</v>
      </c>
      <c r="C19" s="28">
        <f>'Sheet 1 - Table 1'!H21</f>
        <v>20</v>
      </c>
      <c r="D19" s="28">
        <f>'Sheet 1 - Table 4'!C19</f>
        <v>1.04</v>
      </c>
      <c r="E19" s="28">
        <f>'Sheet 1 - Table 5'!B19</f>
        <v>108</v>
      </c>
      <c r="F19" s="28">
        <f>'Sheet 1 - Table 1'!F21/1000</f>
        <v>127.7784</v>
      </c>
      <c r="G19" s="28">
        <v>0.36</v>
      </c>
      <c r="H19" s="120">
        <f>G19/F19</f>
        <v>0.00281737758494393</v>
      </c>
      <c r="I19" s="93">
        <v>72</v>
      </c>
      <c r="J19" s="120">
        <f>0.1/'Sheet 1 - Table 5'!D19</f>
        <v>0.008</v>
      </c>
      <c r="K19" s="120">
        <f>0.01/'Sheet 1 - Table 5'!H19</f>
        <v>0.00552486187845304</v>
      </c>
      <c r="L19" s="120">
        <f>0.5/'Sheet 1 - Table 5'!I19</f>
        <v>0.000555555555555556</v>
      </c>
      <c r="M19" s="120">
        <f>J19+K19+L19</f>
        <v>0.0140804174340086</v>
      </c>
      <c r="N19" s="121">
        <f>I19*M19*1000</f>
        <v>1013.790055248620</v>
      </c>
      <c r="O19" s="122">
        <f>F19/I19</f>
        <v>1.7747</v>
      </c>
      <c r="P19" s="120">
        <f>H19+M19</f>
        <v>0.0168977950189525</v>
      </c>
      <c r="Q19" s="28">
        <f>O19*P19</f>
        <v>0.029988516820135</v>
      </c>
      <c r="R19" s="123">
        <f>O19</f>
        <v>1.7747</v>
      </c>
      <c r="S19" t="s" s="124">
        <v>413</v>
      </c>
      <c r="T19" s="125">
        <f>Q19</f>
        <v>0.029988516820135</v>
      </c>
      <c r="U19" s="126"/>
    </row>
    <row r="20" ht="31.7" customHeight="1">
      <c r="A20" s="119">
        <v>18</v>
      </c>
      <c r="B20" s="28">
        <f>'Sheet 1 - Table 4'!B20</f>
        <v>7</v>
      </c>
      <c r="C20" s="28">
        <f>'Sheet 1 - Table 1'!H22</f>
        <v>20</v>
      </c>
      <c r="D20" s="28">
        <f>'Sheet 1 - Table 4'!C20</f>
        <v>1.04</v>
      </c>
      <c r="E20" s="28">
        <f>'Sheet 1 - Table 5'!B20</f>
        <v>108</v>
      </c>
      <c r="F20" s="28">
        <f>'Sheet 1 - Table 1'!F22/1000</f>
        <v>128.448</v>
      </c>
      <c r="G20" s="28">
        <v>0.36</v>
      </c>
      <c r="H20" s="120">
        <f>G20/F20</f>
        <v>0.00280269058295964</v>
      </c>
      <c r="I20" s="93">
        <v>41.95</v>
      </c>
      <c r="J20" s="120">
        <f>0.1/'Sheet 1 - Table 5'!D20</f>
        <v>0.008</v>
      </c>
      <c r="K20" s="120">
        <f>0.01/'Sheet 1 - Table 5'!H20</f>
        <v>0.00546448087431694</v>
      </c>
      <c r="L20" s="120">
        <f>0.5/'Sheet 1 - Table 5'!I20</f>
        <v>0.000555555555555556</v>
      </c>
      <c r="M20" s="120">
        <f>J20+K20+L20</f>
        <v>0.0140200364298725</v>
      </c>
      <c r="N20" s="121">
        <f>I20*M20*1000</f>
        <v>588.140528233151</v>
      </c>
      <c r="O20" s="122">
        <f>F20/I20</f>
        <v>3.06193087008343</v>
      </c>
      <c r="P20" s="120">
        <f>H20+M20</f>
        <v>0.0168227270128321</v>
      </c>
      <c r="Q20" s="28">
        <f>O20*P20</f>
        <v>0.051510027159577</v>
      </c>
      <c r="R20" s="123">
        <f>O20</f>
        <v>3.06193087008343</v>
      </c>
      <c r="S20" t="s" s="124">
        <v>413</v>
      </c>
      <c r="T20" s="125">
        <f>Q20</f>
        <v>0.051510027159577</v>
      </c>
      <c r="U20" s="126"/>
    </row>
    <row r="21" ht="31.7" customHeight="1">
      <c r="A21" s="119">
        <v>19</v>
      </c>
      <c r="B21" s="28">
        <f>'Sheet 1 - Table 4'!B21</f>
        <v>18</v>
      </c>
      <c r="C21" s="28">
        <f>'Sheet 1 - Table 1'!H23</f>
        <v>10</v>
      </c>
      <c r="D21" s="28">
        <f>'Sheet 1 - Table 4'!C21</f>
        <v>1.04</v>
      </c>
      <c r="E21" s="28">
        <f>'Sheet 1 - Table 5'!B21</f>
        <v>180</v>
      </c>
      <c r="F21" s="28">
        <f>'Sheet 1 - Table 1'!F23/1000</f>
        <v>82.3068</v>
      </c>
      <c r="G21" s="28">
        <v>0.36</v>
      </c>
      <c r="H21" s="120">
        <f>G21/F21</f>
        <v>0.00437387919345668</v>
      </c>
      <c r="I21" s="93">
        <v>24.1</v>
      </c>
      <c r="J21" s="120">
        <f>0.1/'Sheet 1 - Table 5'!D21</f>
        <v>0.008032128514056221</v>
      </c>
      <c r="K21" s="120">
        <f>0.01/'Sheet 1 - Table 5'!H21</f>
        <v>0.0131578947368421</v>
      </c>
      <c r="L21" s="120">
        <f>0.5/'Sheet 1 - Table 5'!I21</f>
        <v>0.000833333333333333</v>
      </c>
      <c r="M21" s="120">
        <f>J21+K21+L21</f>
        <v>0.0220233565842317</v>
      </c>
      <c r="N21" s="121">
        <f>I21*M21*1000</f>
        <v>530.762893679984</v>
      </c>
      <c r="O21" s="122">
        <f>F21/I21</f>
        <v>3.41521991701245</v>
      </c>
      <c r="P21" s="120">
        <f>H21+M21</f>
        <v>0.0263972357776884</v>
      </c>
      <c r="Q21" s="28">
        <f>O21*P21</f>
        <v>0.0901523653820351</v>
      </c>
      <c r="R21" s="123">
        <f>O21</f>
        <v>3.41521991701245</v>
      </c>
      <c r="S21" t="s" s="124">
        <v>413</v>
      </c>
      <c r="T21" s="125">
        <f>Q21</f>
        <v>0.0901523653820351</v>
      </c>
      <c r="U21" s="126"/>
    </row>
    <row r="22" ht="31.7" customHeight="1">
      <c r="A22" s="119">
        <v>20</v>
      </c>
      <c r="B22" s="28">
        <f>'Sheet 1 - Table 4'!B22</f>
        <v>18</v>
      </c>
      <c r="C22" s="28">
        <f>'Sheet 1 - Table 1'!H24</f>
        <v>10</v>
      </c>
      <c r="D22" s="28">
        <f>'Sheet 1 - Table 4'!C22</f>
        <v>1.04</v>
      </c>
      <c r="E22" s="28">
        <f>'Sheet 1 - Table 5'!B22</f>
        <v>140</v>
      </c>
      <c r="F22" s="28">
        <f>'Sheet 1 - Table 1'!F24/1000</f>
        <v>82.28879999999999</v>
      </c>
      <c r="G22" s="28">
        <v>0.36</v>
      </c>
      <c r="H22" s="120">
        <f>G22/F22</f>
        <v>0.00437483594365211</v>
      </c>
      <c r="I22" s="93">
        <v>9.4</v>
      </c>
      <c r="J22" s="120">
        <f>0.1/'Sheet 1 - Table 5'!D22</f>
        <v>0.008032128514056221</v>
      </c>
      <c r="K22" s="120">
        <f>0.01/'Sheet 1 - Table 5'!H22</f>
        <v>0.0138888888888889</v>
      </c>
      <c r="L22" s="120">
        <f>0.5/'Sheet 1 - Table 5'!I22</f>
        <v>0.000833333333333333</v>
      </c>
      <c r="M22" s="120">
        <f>J22+K22+L22</f>
        <v>0.0227543507362785</v>
      </c>
      <c r="N22" s="121">
        <f>I22*M22*1000</f>
        <v>213.890896921018</v>
      </c>
      <c r="O22" s="122">
        <f>F22/I22</f>
        <v>8.75412765957447</v>
      </c>
      <c r="P22" s="120">
        <f>H22+M22</f>
        <v>0.0271291866799306</v>
      </c>
      <c r="Q22" s="28">
        <f>O22*P22</f>
        <v>0.23749236349654</v>
      </c>
      <c r="R22" s="123">
        <f>O22</f>
        <v>8.75412765957447</v>
      </c>
      <c r="S22" t="s" s="124">
        <v>413</v>
      </c>
      <c r="T22" s="125">
        <f>Q22</f>
        <v>0.23749236349654</v>
      </c>
      <c r="U22" s="126"/>
    </row>
    <row r="23" ht="31.7" customHeight="1">
      <c r="A23" s="119">
        <v>21</v>
      </c>
      <c r="B23" s="28">
        <f>'Sheet 1 - Table 4'!B23</f>
        <v>18</v>
      </c>
      <c r="C23" s="28">
        <f>'Sheet 1 - Table 1'!H25</f>
        <v>10</v>
      </c>
      <c r="D23" s="28">
        <f>'Sheet 1 - Table 4'!C23</f>
        <v>1.04</v>
      </c>
      <c r="E23" s="28">
        <f>'Sheet 1 - Table 5'!B23</f>
        <v>120</v>
      </c>
      <c r="F23" s="28">
        <f>'Sheet 1 - Table 1'!F25/1000</f>
        <v>82.098</v>
      </c>
      <c r="G23" s="28">
        <v>0.36</v>
      </c>
      <c r="H23" s="120">
        <f>G23/F23</f>
        <v>0.00438500328875247</v>
      </c>
      <c r="I23" s="93">
        <v>22.4</v>
      </c>
      <c r="J23" s="120">
        <f>0.1/'Sheet 1 - Table 5'!D23</f>
        <v>0.008032128514056221</v>
      </c>
      <c r="K23" s="120">
        <f>0.01/'Sheet 1 - Table 5'!H23</f>
        <v>0.0142857142857143</v>
      </c>
      <c r="L23" s="120">
        <f>0.5/'Sheet 1 - Table 5'!I23</f>
        <v>0.000833333333333333</v>
      </c>
      <c r="M23" s="120">
        <f>J23+K23+L23</f>
        <v>0.0231511761331039</v>
      </c>
      <c r="N23" s="121">
        <f>I23*M23*1000</f>
        <v>518.5863453815271</v>
      </c>
      <c r="O23" s="122">
        <f>F23/I23</f>
        <v>3.66508928571429</v>
      </c>
      <c r="P23" s="120">
        <f>H23+M23</f>
        <v>0.0275361794218564</v>
      </c>
      <c r="Q23" s="28">
        <f>O23*P23</f>
        <v>0.100922556168552</v>
      </c>
      <c r="R23" s="123">
        <f>O23</f>
        <v>3.66508928571429</v>
      </c>
      <c r="S23" t="s" s="124">
        <v>413</v>
      </c>
      <c r="T23" s="125">
        <f>Q23</f>
        <v>0.100922556168552</v>
      </c>
      <c r="U23" s="126"/>
    </row>
    <row r="24" ht="31.7" customHeight="1">
      <c r="A24" s="119">
        <v>22</v>
      </c>
      <c r="B24" s="28">
        <f>'Sheet 1 - Table 4'!B24</f>
        <v>18</v>
      </c>
      <c r="C24" s="28">
        <f>'Sheet 1 - Table 1'!H26</f>
        <v>10</v>
      </c>
      <c r="D24" s="28">
        <f>'Sheet 1 - Table 4'!C24</f>
        <v>1.04</v>
      </c>
      <c r="E24" s="28">
        <f>'Sheet 1 - Table 5'!B24</f>
        <v>150</v>
      </c>
      <c r="F24" s="28">
        <f>'Sheet 1 - Table 1'!F26/1000</f>
        <v>82.25279999999999</v>
      </c>
      <c r="G24" s="28">
        <v>0.36</v>
      </c>
      <c r="H24" s="120">
        <f>G24/F24</f>
        <v>0.00437675070028011</v>
      </c>
      <c r="I24" s="93">
        <v>8.6</v>
      </c>
      <c r="J24" s="120">
        <f>0.1/'Sheet 1 - Table 5'!D24</f>
        <v>0.008032128514056221</v>
      </c>
      <c r="K24" s="120">
        <f>0.01/'Sheet 1 - Table 5'!H24</f>
        <v>0.0142857142857143</v>
      </c>
      <c r="L24" s="120">
        <f>0.5/'Sheet 1 - Table 5'!I24</f>
        <v>0.000833333333333333</v>
      </c>
      <c r="M24" s="120">
        <f>J24+K24+L24</f>
        <v>0.0231511761331039</v>
      </c>
      <c r="N24" s="121">
        <f>I24*M24*1000</f>
        <v>199.100114744694</v>
      </c>
      <c r="O24" s="122">
        <f>F24/I24</f>
        <v>9.564279069767441</v>
      </c>
      <c r="P24" s="120">
        <f>H24+M24</f>
        <v>0.027527926833384</v>
      </c>
      <c r="Q24" s="28">
        <f>O24*P24</f>
        <v>0.263284774446624</v>
      </c>
      <c r="R24" s="123">
        <f>O24</f>
        <v>9.564279069767441</v>
      </c>
      <c r="S24" t="s" s="124">
        <v>413</v>
      </c>
      <c r="T24" s="125">
        <f>Q24</f>
        <v>0.263284774446624</v>
      </c>
      <c r="U24" s="126"/>
    </row>
    <row r="25" ht="31.7" customHeight="1">
      <c r="A25" s="119">
        <v>23</v>
      </c>
      <c r="B25" s="28">
        <f>'Sheet 1 - Table 4'!B25</f>
        <v>18</v>
      </c>
      <c r="C25" s="28">
        <f>'Sheet 1 - Table 1'!H27</f>
        <v>10</v>
      </c>
      <c r="D25" s="28">
        <f>'Sheet 1 - Table 4'!C25</f>
        <v>1.04</v>
      </c>
      <c r="E25" s="28">
        <f>'Sheet 1 - Table 5'!B25</f>
        <v>150</v>
      </c>
      <c r="F25" s="28">
        <f>'Sheet 1 - Table 1'!F27/1000</f>
        <v>82.134</v>
      </c>
      <c r="G25" s="28">
        <v>0.36</v>
      </c>
      <c r="H25" s="120">
        <f>G25/F25</f>
        <v>0.00438308130615823</v>
      </c>
      <c r="I25" s="93">
        <v>29.4</v>
      </c>
      <c r="J25" s="120">
        <f>0.1/'Sheet 1 - Table 5'!D25</f>
        <v>0.008032128514056221</v>
      </c>
      <c r="K25" s="120">
        <f>0.01/'Sheet 1 - Table 5'!H25</f>
        <v>0.0142857142857143</v>
      </c>
      <c r="L25" s="120">
        <f>0.5/'Sheet 1 - Table 5'!I25</f>
        <v>0.000833333333333333</v>
      </c>
      <c r="M25" s="120">
        <f>J25+K25+L25</f>
        <v>0.0231511761331039</v>
      </c>
      <c r="N25" s="121">
        <f>I25*M25*1000</f>
        <v>680.644578313255</v>
      </c>
      <c r="O25" s="122">
        <f>F25/I25</f>
        <v>2.79367346938776</v>
      </c>
      <c r="P25" s="120">
        <f>H25+M25</f>
        <v>0.0275342574392621</v>
      </c>
      <c r="Q25" s="28">
        <f>O25*P25</f>
        <v>0.0769217245073591</v>
      </c>
      <c r="R25" s="123">
        <f>O25</f>
        <v>2.79367346938776</v>
      </c>
      <c r="S25" t="s" s="124">
        <v>413</v>
      </c>
      <c r="T25" s="125">
        <f>Q25</f>
        <v>0.0769217245073591</v>
      </c>
      <c r="U25" s="126"/>
    </row>
    <row r="26" ht="31.7" customHeight="1">
      <c r="A26" s="119">
        <v>24</v>
      </c>
      <c r="B26" s="28">
        <f>'Sheet 1 - Table 4'!B26</f>
        <v>18</v>
      </c>
      <c r="C26" s="28">
        <f>'Sheet 1 - Table 1'!H28</f>
        <v>10</v>
      </c>
      <c r="D26" s="28">
        <f>'Sheet 1 - Table 4'!C26</f>
        <v>1.04</v>
      </c>
      <c r="E26" s="28">
        <f>'Sheet 1 - Table 5'!B26</f>
        <v>220</v>
      </c>
      <c r="F26" s="28">
        <f>'Sheet 1 - Table 1'!F28/1000</f>
        <v>82.11960000000001</v>
      </c>
      <c r="G26" s="28">
        <v>0.36</v>
      </c>
      <c r="H26" s="120">
        <f>G26/F26</f>
        <v>0.00438384989697953</v>
      </c>
      <c r="I26" s="93">
        <v>12</v>
      </c>
      <c r="J26" s="120">
        <f>0.1/'Sheet 1 - Table 5'!D26</f>
        <v>0.008032128514056221</v>
      </c>
      <c r="K26" s="120">
        <f>0.01/'Sheet 1 - Table 5'!H26</f>
        <v>0.0128205128205128</v>
      </c>
      <c r="L26" s="120">
        <f>0.5/'Sheet 1 - Table 5'!I26</f>
        <v>0.000833333333333333</v>
      </c>
      <c r="M26" s="120">
        <f>J26+K26+L26</f>
        <v>0.0216859746679024</v>
      </c>
      <c r="N26" s="121">
        <f>I26*M26*1000</f>
        <v>260.231696014829</v>
      </c>
      <c r="O26" s="122">
        <f>F26/I26</f>
        <v>6.8433</v>
      </c>
      <c r="P26" s="120">
        <f>H26+M26</f>
        <v>0.0260698245648819</v>
      </c>
      <c r="Q26" s="28">
        <f>O26*P26</f>
        <v>0.178403630444856</v>
      </c>
      <c r="R26" s="123">
        <f>O26</f>
        <v>6.8433</v>
      </c>
      <c r="S26" t="s" s="124">
        <v>413</v>
      </c>
      <c r="T26" s="125">
        <f>Q26</f>
        <v>0.178403630444856</v>
      </c>
      <c r="U26" s="126"/>
    </row>
    <row r="27" ht="31.7" customHeight="1">
      <c r="A27" s="119">
        <v>25</v>
      </c>
      <c r="B27" s="28">
        <f>'Sheet 1 - Table 4'!B27</f>
        <v>18</v>
      </c>
      <c r="C27" s="28">
        <f>'Sheet 1 - Table 1'!H29</f>
        <v>20</v>
      </c>
      <c r="D27" s="28">
        <f>'Sheet 1 - Table 4'!C27</f>
        <v>1.04</v>
      </c>
      <c r="E27" s="28">
        <f>'Sheet 1 - Table 5'!B27</f>
        <v>150</v>
      </c>
      <c r="F27" s="28">
        <f>'Sheet 1 - Table 1'!F29/1000</f>
        <v>162.0432</v>
      </c>
      <c r="G27" s="28">
        <v>0.36</v>
      </c>
      <c r="H27" s="120">
        <f>G27/F27</f>
        <v>0.00222162978761219</v>
      </c>
      <c r="I27" s="93">
        <v>19</v>
      </c>
      <c r="J27" s="120">
        <f>0.1/'Sheet 1 - Table 5'!D27</f>
        <v>0.008032128514056221</v>
      </c>
      <c r="K27" s="120">
        <f>0.01/'Sheet 1 - Table 5'!H27</f>
        <v>0.0142857142857143</v>
      </c>
      <c r="L27" s="120">
        <f>0.5/'Sheet 1 - Table 5'!I27</f>
        <v>0.000555555555555556</v>
      </c>
      <c r="M27" s="120">
        <f>J27+K27+L27</f>
        <v>0.0228733983553261</v>
      </c>
      <c r="N27" s="121">
        <f>I27*M27*1000</f>
        <v>434.594568751196</v>
      </c>
      <c r="O27" s="122">
        <f>F27/I27</f>
        <v>8.52858947368421</v>
      </c>
      <c r="P27" s="120">
        <f>H27+M27</f>
        <v>0.0250950281429383</v>
      </c>
      <c r="Q27" s="28">
        <f>O27*P27</f>
        <v>0.214025192861673</v>
      </c>
      <c r="R27" s="123">
        <f>O27</f>
        <v>8.52858947368421</v>
      </c>
      <c r="S27" t="s" s="124">
        <v>413</v>
      </c>
      <c r="T27" s="125">
        <f>Q27</f>
        <v>0.214025192861673</v>
      </c>
      <c r="U27" s="126"/>
    </row>
    <row r="28" ht="31.7" customHeight="1">
      <c r="A28" s="119">
        <v>26</v>
      </c>
      <c r="B28" s="28">
        <f>'Sheet 1 - Table 4'!B28</f>
        <v>18</v>
      </c>
      <c r="C28" s="28">
        <f>'Sheet 1 - Table 1'!H30</f>
        <v>20</v>
      </c>
      <c r="D28" s="28">
        <f>'Sheet 1 - Table 4'!C28</f>
        <v>1.04</v>
      </c>
      <c r="E28" s="28">
        <f>'Sheet 1 - Table 5'!B28</f>
        <v>110</v>
      </c>
      <c r="F28" s="28">
        <f>'Sheet 1 - Table 1'!F30/1000</f>
        <v>162.1872</v>
      </c>
      <c r="G28" s="28">
        <v>0.36</v>
      </c>
      <c r="H28" s="120">
        <f>G28/F28</f>
        <v>0.00221965728491521</v>
      </c>
      <c r="I28" s="93">
        <v>23.5</v>
      </c>
      <c r="J28" s="120">
        <f>0.1/'Sheet 1 - Table 5'!D28</f>
        <v>0.008</v>
      </c>
      <c r="K28" s="120">
        <f>0.01/'Sheet 1 - Table 5'!H28</f>
        <v>0.0128205128205128</v>
      </c>
      <c r="L28" s="120">
        <f>0.5/'Sheet 1 - Table 5'!I28</f>
        <v>0.000555555555555556</v>
      </c>
      <c r="M28" s="120">
        <f>J28+K28+L28</f>
        <v>0.0213760683760684</v>
      </c>
      <c r="N28" s="121">
        <f>I28*M28*1000</f>
        <v>502.337606837607</v>
      </c>
      <c r="O28" s="122">
        <f>F28/I28</f>
        <v>6.9015829787234</v>
      </c>
      <c r="P28" s="120">
        <f>H28+M28</f>
        <v>0.0235957256609836</v>
      </c>
      <c r="Q28" s="28">
        <f>O28*P28</f>
        <v>0.162847858592471</v>
      </c>
      <c r="R28" s="123">
        <f>O28</f>
        <v>6.9015829787234</v>
      </c>
      <c r="S28" t="s" s="124">
        <v>413</v>
      </c>
      <c r="T28" s="125">
        <f>Q28</f>
        <v>0.162847858592471</v>
      </c>
      <c r="U28" s="126"/>
    </row>
    <row r="29" ht="31.7" customHeight="1">
      <c r="A29" s="119">
        <v>27</v>
      </c>
      <c r="B29" s="28">
        <f>'Sheet 1 - Table 4'!B29</f>
        <v>18</v>
      </c>
      <c r="C29" s="28">
        <f>'Sheet 1 - Table 1'!H31</f>
        <v>20</v>
      </c>
      <c r="D29" s="28">
        <f>'Sheet 1 - Table 4'!C29</f>
        <v>1.04</v>
      </c>
      <c r="E29" s="28">
        <f>'Sheet 1 - Table 5'!B29</f>
        <v>160</v>
      </c>
      <c r="F29" s="28">
        <f>'Sheet 1 - Table 1'!F31/1000</f>
        <v>161.316</v>
      </c>
      <c r="G29" s="28">
        <v>0.36</v>
      </c>
      <c r="H29" s="120">
        <f>G29/F29</f>
        <v>0.00223164472216023</v>
      </c>
      <c r="I29" s="93">
        <v>19.2</v>
      </c>
      <c r="J29" s="120">
        <f>0.1/'Sheet 1 - Table 5'!D29</f>
        <v>0.008</v>
      </c>
      <c r="K29" s="120">
        <f>0.01/'Sheet 1 - Table 5'!H29</f>
        <v>0.0142857142857143</v>
      </c>
      <c r="L29" s="120">
        <f>0.5/'Sheet 1 - Table 5'!I29</f>
        <v>0.000555555555555556</v>
      </c>
      <c r="M29" s="120">
        <f>J29+K29+L29</f>
        <v>0.0228412698412699</v>
      </c>
      <c r="N29" s="121">
        <f>I29*M29*1000</f>
        <v>438.552380952382</v>
      </c>
      <c r="O29" s="122">
        <f>F29/I29</f>
        <v>8.401875</v>
      </c>
      <c r="P29" s="120">
        <f>H29+M29</f>
        <v>0.0250729145634301</v>
      </c>
      <c r="Q29" s="28">
        <f>O29*P29</f>
        <v>0.210659494047619</v>
      </c>
      <c r="R29" s="123">
        <f>O29</f>
        <v>8.401875</v>
      </c>
      <c r="S29" t="s" s="124">
        <v>413</v>
      </c>
      <c r="T29" s="125">
        <f>Q29</f>
        <v>0.210659494047619</v>
      </c>
      <c r="U29" s="126"/>
    </row>
    <row r="30" ht="31.7" customHeight="1">
      <c r="A30" s="119">
        <v>28</v>
      </c>
      <c r="B30" s="28">
        <f>'Sheet 1 - Table 4'!B30</f>
        <v>18</v>
      </c>
      <c r="C30" s="28">
        <f>'Sheet 1 - Table 1'!H32</f>
        <v>20</v>
      </c>
      <c r="D30" s="28">
        <f>'Sheet 1 - Table 4'!C30</f>
        <v>1.04</v>
      </c>
      <c r="E30" s="28">
        <f>'Sheet 1 - Table 5'!B30</f>
        <v>170</v>
      </c>
      <c r="F30" s="28">
        <f>'Sheet 1 - Table 1'!F32/1000</f>
        <v>161.3664</v>
      </c>
      <c r="G30" s="28">
        <v>0.36</v>
      </c>
      <c r="H30" s="120">
        <f>G30/F30</f>
        <v>0.00223094770658576</v>
      </c>
      <c r="I30" s="93">
        <v>22.9</v>
      </c>
      <c r="J30" s="120">
        <f>0.1/'Sheet 1 - Table 5'!D30</f>
        <v>0.008</v>
      </c>
      <c r="K30" s="120">
        <f>0.01/'Sheet 1 - Table 5'!H30</f>
        <v>0.0131578947368421</v>
      </c>
      <c r="L30" s="120">
        <f>0.5/'Sheet 1 - Table 5'!I30</f>
        <v>0.000555555555555556</v>
      </c>
      <c r="M30" s="120">
        <f>J30+K30+L30</f>
        <v>0.0217134502923977</v>
      </c>
      <c r="N30" s="121">
        <f>I30*M30*1000</f>
        <v>497.238011695907</v>
      </c>
      <c r="O30" s="122">
        <f>F30/I30</f>
        <v>7.04656768558952</v>
      </c>
      <c r="P30" s="120">
        <f>H30+M30</f>
        <v>0.0239443979989835</v>
      </c>
      <c r="Q30" s="28">
        <f>O30*P30</f>
        <v>0.168725821190531</v>
      </c>
      <c r="R30" s="123">
        <f>O30</f>
        <v>7.04656768558952</v>
      </c>
      <c r="S30" t="s" s="124">
        <v>413</v>
      </c>
      <c r="T30" s="125">
        <f>Q30</f>
        <v>0.168725821190531</v>
      </c>
      <c r="U30" s="126"/>
    </row>
    <row r="31" ht="31.7" customHeight="1">
      <c r="A31" s="119">
        <v>29</v>
      </c>
      <c r="B31" s="28">
        <f>'Sheet 1 - Table 4'!B31</f>
        <v>18</v>
      </c>
      <c r="C31" s="28">
        <f>'Sheet 1 - Table 1'!H33</f>
        <v>20</v>
      </c>
      <c r="D31" s="28">
        <f>'Sheet 1 - Table 4'!C31</f>
        <v>1.04</v>
      </c>
      <c r="E31" s="28">
        <f>'Sheet 1 - Table 5'!B31</f>
        <v>155</v>
      </c>
      <c r="F31" s="28">
        <f>'Sheet 1 - Table 1'!F33/1000</f>
        <v>160.6284</v>
      </c>
      <c r="G31" s="28">
        <v>0.36</v>
      </c>
      <c r="H31" s="120">
        <f>G31/F31</f>
        <v>0.00224119769604877</v>
      </c>
      <c r="I31" s="93">
        <v>19</v>
      </c>
      <c r="J31" s="120">
        <f>0.1/'Sheet 1 - Table 5'!D31</f>
        <v>0.008</v>
      </c>
      <c r="K31" s="120">
        <f>0.01/'Sheet 1 - Table 5'!H31</f>
        <v>0.0144927536231884</v>
      </c>
      <c r="L31" s="120">
        <f>0.5/'Sheet 1 - Table 5'!I31</f>
        <v>0.000555555555555556</v>
      </c>
      <c r="M31" s="120">
        <f>J31+K31+L31</f>
        <v>0.023048309178744</v>
      </c>
      <c r="N31" s="121">
        <f>I31*M31*1000</f>
        <v>437.917874396136</v>
      </c>
      <c r="O31" s="122">
        <f>F31/I31</f>
        <v>8.45412631578947</v>
      </c>
      <c r="P31" s="120">
        <f>H31+M31</f>
        <v>0.0252895068747928</v>
      </c>
      <c r="Q31" s="28">
        <f>O31*P31</f>
        <v>0.213800685583525</v>
      </c>
      <c r="R31" s="123">
        <f>O31</f>
        <v>8.45412631578947</v>
      </c>
      <c r="S31" t="s" s="124">
        <v>413</v>
      </c>
      <c r="T31" s="125">
        <f>Q31</f>
        <v>0.213800685583525</v>
      </c>
      <c r="U31" s="126"/>
    </row>
    <row r="32" ht="31.7" customHeight="1">
      <c r="A32" s="119">
        <v>30</v>
      </c>
      <c r="B32" s="28">
        <f>'Sheet 1 - Table 4'!B32</f>
        <v>18</v>
      </c>
      <c r="C32" s="28">
        <f>'Sheet 1 - Table 1'!H34</f>
        <v>20</v>
      </c>
      <c r="D32" s="28">
        <f>'Sheet 1 - Table 4'!C32</f>
        <v>1.04</v>
      </c>
      <c r="E32" s="28">
        <f>'Sheet 1 - Table 5'!B32</f>
        <v>145</v>
      </c>
      <c r="F32" s="28">
        <f>'Sheet 1 - Table 1'!F34/1000</f>
        <v>161.2044</v>
      </c>
      <c r="G32" s="28">
        <v>0.36</v>
      </c>
      <c r="H32" s="120">
        <f>G32/F32</f>
        <v>0.00223318966479823</v>
      </c>
      <c r="I32" s="93">
        <v>20.8</v>
      </c>
      <c r="J32" s="120">
        <f>0.1/'Sheet 1 - Table 5'!D32</f>
        <v>0.008</v>
      </c>
      <c r="K32" s="120">
        <f>0.01/'Sheet 1 - Table 5'!H32</f>
        <v>0.0131578947368421</v>
      </c>
      <c r="L32" s="120">
        <f>0.5/'Sheet 1 - Table 5'!I32</f>
        <v>0.000555555555555556</v>
      </c>
      <c r="M32" s="120">
        <f>J32+K32+L32</f>
        <v>0.0217134502923977</v>
      </c>
      <c r="N32" s="121">
        <f>I32*M32*1000</f>
        <v>451.639766081872</v>
      </c>
      <c r="O32" s="122">
        <f>F32/I32</f>
        <v>7.75021153846154</v>
      </c>
      <c r="P32" s="120">
        <f>H32+M32</f>
        <v>0.0239466399571959</v>
      </c>
      <c r="Q32" s="28">
        <f>O32*P32</f>
        <v>0.185591525303644</v>
      </c>
      <c r="R32" s="123">
        <f>O32</f>
        <v>7.75021153846154</v>
      </c>
      <c r="S32" t="s" s="124">
        <v>413</v>
      </c>
      <c r="T32" s="125">
        <f>Q32</f>
        <v>0.185591525303644</v>
      </c>
      <c r="U32" s="126"/>
    </row>
    <row r="33" ht="31.7" customHeight="1">
      <c r="A33" s="119">
        <v>31</v>
      </c>
      <c r="B33" s="28">
        <f>'Sheet 1 - Table 4'!B33</f>
        <v>18</v>
      </c>
      <c r="C33" s="28">
        <f>'Sheet 1 - Table 1'!H35</f>
        <v>20</v>
      </c>
      <c r="D33" s="28">
        <f>'Sheet 1 - Table 4'!C33</f>
        <v>1.04</v>
      </c>
      <c r="E33" s="28">
        <f>'Sheet 1 - Table 5'!B33</f>
        <v>155</v>
      </c>
      <c r="F33" s="28">
        <f>'Sheet 1 - Table 1'!F35/1000</f>
        <v>160.7652</v>
      </c>
      <c r="G33" s="28">
        <v>0.36</v>
      </c>
      <c r="H33" s="120">
        <f>G33/F33</f>
        <v>0.00223929059274022</v>
      </c>
      <c r="I33" s="93">
        <v>21.6</v>
      </c>
      <c r="J33" s="120">
        <f>0.1/'Sheet 1 - Table 5'!D33</f>
        <v>0.008</v>
      </c>
      <c r="K33" s="120">
        <f>0.01/'Sheet 1 - Table 5'!H33</f>
        <v>0.0131578947368421</v>
      </c>
      <c r="L33" s="120">
        <f>0.5/'Sheet 1 - Table 5'!I33</f>
        <v>0.000555555555555556</v>
      </c>
      <c r="M33" s="120">
        <f>J33+K33+L33</f>
        <v>0.0217134502923977</v>
      </c>
      <c r="N33" s="121">
        <f>I33*M33*1000</f>
        <v>469.010526315790</v>
      </c>
      <c r="O33" s="122">
        <f>F33/I33</f>
        <v>7.44283333333333</v>
      </c>
      <c r="P33" s="120">
        <f>H33+M33</f>
        <v>0.0239527408851379</v>
      </c>
      <c r="Q33" s="28">
        <f>O33*P33</f>
        <v>0.1782762582846</v>
      </c>
      <c r="R33" s="123">
        <f>O33</f>
        <v>7.44283333333333</v>
      </c>
      <c r="S33" t="s" s="124">
        <v>413</v>
      </c>
      <c r="T33" s="125">
        <f>Q33</f>
        <v>0.1782762582846</v>
      </c>
      <c r="U33" s="126"/>
    </row>
    <row r="34" ht="31.7" customHeight="1">
      <c r="A34" s="119">
        <v>32</v>
      </c>
      <c r="B34" s="28">
        <f>'Sheet 1 - Table 4'!B34</f>
        <v>18</v>
      </c>
      <c r="C34" s="28">
        <f>'Sheet 1 - Table 1'!H36</f>
        <v>20</v>
      </c>
      <c r="D34" s="28">
        <f>'Sheet 1 - Table 4'!C34</f>
        <v>1.04</v>
      </c>
      <c r="E34" s="28">
        <f>'Sheet 1 - Table 5'!B34</f>
        <v>155</v>
      </c>
      <c r="F34" s="28">
        <f>'Sheet 1 - Table 1'!F36/1000</f>
        <v>160.704</v>
      </c>
      <c r="G34" s="28">
        <v>0.36</v>
      </c>
      <c r="H34" s="120">
        <f>G34/F34</f>
        <v>0.00224014336917563</v>
      </c>
      <c r="I34" s="93">
        <v>14.25</v>
      </c>
      <c r="J34" s="120">
        <f>0.1/'Sheet 1 - Table 5'!D34</f>
        <v>0.00835421888053467</v>
      </c>
      <c r="K34" s="120">
        <f>0.01/'Sheet 1 - Table 5'!H34</f>
        <v>0.0185185185185185</v>
      </c>
      <c r="L34" s="120">
        <f>0.5/'Sheet 1 - Table 5'!I34</f>
        <v>0.000555555555555556</v>
      </c>
      <c r="M34" s="120">
        <f>J34+K34+L34</f>
        <v>0.0274282929546087</v>
      </c>
      <c r="N34" s="121">
        <f>I34*M34*1000</f>
        <v>390.853174603174</v>
      </c>
      <c r="O34" s="122">
        <f>F34/I34</f>
        <v>11.2774736842105</v>
      </c>
      <c r="P34" s="120">
        <f>H34+M34</f>
        <v>0.0296684363237843</v>
      </c>
      <c r="Q34" s="28">
        <f>O34*P34</f>
        <v>0.334585009893152</v>
      </c>
      <c r="R34" s="123">
        <f>O34</f>
        <v>11.2774736842105</v>
      </c>
      <c r="S34" t="s" s="124">
        <v>413</v>
      </c>
      <c r="T34" s="125">
        <f>Q34</f>
        <v>0.334585009893152</v>
      </c>
      <c r="U34" s="126"/>
    </row>
    <row r="35" ht="31.7" customHeight="1">
      <c r="A35" s="119">
        <v>33</v>
      </c>
      <c r="B35" s="28">
        <f>'Sheet 1 - Table 4'!B35</f>
        <v>18</v>
      </c>
      <c r="C35" s="28">
        <f>'Sheet 1 - Table 1'!H37</f>
        <v>20</v>
      </c>
      <c r="D35" s="28">
        <f>'Sheet 1 - Table 4'!C35</f>
        <v>1.04</v>
      </c>
      <c r="E35" s="28">
        <f>'Sheet 1 - Table 5'!B35</f>
        <v>155</v>
      </c>
      <c r="F35" s="28">
        <f>'Sheet 1 - Table 1'!F37/1000</f>
        <v>160.8768</v>
      </c>
      <c r="G35" s="28">
        <v>0.36</v>
      </c>
      <c r="H35" s="120">
        <f>G35/F35</f>
        <v>0.00223773720014322</v>
      </c>
      <c r="I35" s="93">
        <v>11.15</v>
      </c>
      <c r="J35" s="120">
        <f>0.1/'Sheet 1 - Table 5'!D35</f>
        <v>0.00868809730668983</v>
      </c>
      <c r="K35" s="120">
        <f>0.01/'Sheet 1 - Table 5'!H35</f>
        <v>0.0217391304347826</v>
      </c>
      <c r="L35" s="120">
        <f>0.5/'Sheet 1 - Table 5'!I35</f>
        <v>0.000555555555555556</v>
      </c>
      <c r="M35" s="120">
        <f>J35+K35+L35</f>
        <v>0.030982783297028</v>
      </c>
      <c r="N35" s="121">
        <f>I35*M35*1000</f>
        <v>345.458033761862</v>
      </c>
      <c r="O35" s="122">
        <f>F35/I35</f>
        <v>14.4284125560538</v>
      </c>
      <c r="P35" s="120">
        <f>H35+M35</f>
        <v>0.0332205204971712</v>
      </c>
      <c r="Q35" s="28">
        <f>O35*P35</f>
        <v>0.479319375060028</v>
      </c>
      <c r="R35" s="123">
        <f>O35</f>
        <v>14.4284125560538</v>
      </c>
      <c r="S35" t="s" s="124">
        <v>413</v>
      </c>
      <c r="T35" s="125">
        <f>Q35</f>
        <v>0.479319375060028</v>
      </c>
      <c r="U35" s="126"/>
    </row>
    <row r="36" ht="31.7" customHeight="1">
      <c r="A36" s="119">
        <v>34</v>
      </c>
      <c r="B36" s="28">
        <f>'Sheet 1 - Table 4'!B36</f>
        <v>18</v>
      </c>
      <c r="C36" s="28">
        <f>'Sheet 1 - Table 1'!H38</f>
        <v>10</v>
      </c>
      <c r="D36" s="28">
        <f>'Sheet 1 - Table 4'!C36</f>
        <v>1.04</v>
      </c>
      <c r="E36" s="28">
        <f>'Sheet 1 - Table 5'!B36</f>
        <v>155</v>
      </c>
      <c r="F36" s="28">
        <f>'Sheet 1 - Table 1'!F38/1000</f>
        <v>81.7092</v>
      </c>
      <c r="G36" s="28">
        <v>0.36</v>
      </c>
      <c r="H36" s="120">
        <f>G36/F36</f>
        <v>0.00440586861699784</v>
      </c>
      <c r="I36" s="93">
        <v>3</v>
      </c>
      <c r="J36" s="120">
        <f>0.1/'Sheet 1 - Table 5'!D36</f>
        <v>0.00834724540901503</v>
      </c>
      <c r="K36" s="120">
        <f>0.01/'Sheet 1 - Table 5'!H36</f>
        <v>0.0151515151515152</v>
      </c>
      <c r="L36" s="120">
        <f>0.5/'Sheet 1 - Table 5'!I36</f>
        <v>0.000555555555555556</v>
      </c>
      <c r="M36" s="120">
        <f>J36+K36+L36</f>
        <v>0.0240543161160858</v>
      </c>
      <c r="N36" s="121">
        <f>I36*M36*1000</f>
        <v>72.1629483482574</v>
      </c>
      <c r="O36" s="122">
        <f>F36/I36</f>
        <v>27.2364</v>
      </c>
      <c r="P36" s="120">
        <f>H36+M36</f>
        <v>0.0284601847330836</v>
      </c>
      <c r="Q36" s="28">
        <f>O36*P36</f>
        <v>0.775152975464158</v>
      </c>
      <c r="R36" s="123">
        <f>O36</f>
        <v>27.2364</v>
      </c>
      <c r="S36" t="s" s="124">
        <v>413</v>
      </c>
      <c r="T36" s="125">
        <f>Q36</f>
        <v>0.775152975464158</v>
      </c>
      <c r="U36" s="126"/>
    </row>
    <row r="37" ht="31.7" customHeight="1">
      <c r="A37" s="119">
        <v>35</v>
      </c>
      <c r="B37" s="28">
        <f>'Sheet 1 - Table 4'!B37</f>
        <v>18</v>
      </c>
      <c r="C37" s="28">
        <f>'Sheet 1 - Table 1'!H39</f>
        <v>10</v>
      </c>
      <c r="D37" s="28">
        <f>'Sheet 1 - Table 4'!C37</f>
        <v>1.04</v>
      </c>
      <c r="E37" s="28">
        <f>'Sheet 1 - Table 5'!B37</f>
        <v>155</v>
      </c>
      <c r="F37" s="28">
        <f>'Sheet 1 - Table 1'!F39/1000</f>
        <v>80.6688</v>
      </c>
      <c r="G37" s="28">
        <v>0.36</v>
      </c>
      <c r="H37" s="120">
        <f>G37/F37</f>
        <v>0.00446269189575152</v>
      </c>
      <c r="I37" s="93">
        <v>2.8</v>
      </c>
      <c r="J37" s="120">
        <f>0.1/'Sheet 1 - Table 5'!D37</f>
        <v>0.00834724540901503</v>
      </c>
      <c r="K37" s="120">
        <f>0.01/'Sheet 1 - Table 5'!H37</f>
        <v>0.0153846153846154</v>
      </c>
      <c r="L37" s="120">
        <f>0.5/'Sheet 1 - Table 5'!I37</f>
        <v>0.000833333333333333</v>
      </c>
      <c r="M37" s="120">
        <f>J37+K37+L37</f>
        <v>0.0245651941269638</v>
      </c>
      <c r="N37" s="121">
        <f>I37*M37*1000</f>
        <v>68.78254355549861</v>
      </c>
      <c r="O37" s="122">
        <f>F37/I37</f>
        <v>28.8102857142857</v>
      </c>
      <c r="P37" s="120">
        <f>H37+M37</f>
        <v>0.0290278860227153</v>
      </c>
      <c r="Q37" s="28">
        <f>O37*P37</f>
        <v>0.836301689996148</v>
      </c>
      <c r="R37" s="123">
        <f>O37</f>
        <v>28.8102857142857</v>
      </c>
      <c r="S37" t="s" s="124">
        <v>413</v>
      </c>
      <c r="T37" s="125">
        <f>Q37</f>
        <v>0.836301689996148</v>
      </c>
      <c r="U37" s="126"/>
    </row>
    <row r="38" ht="31.7" customHeight="1">
      <c r="A38" s="119">
        <v>36</v>
      </c>
      <c r="B38" s="28">
        <f>'Sheet 1 - Table 4'!B38</f>
        <v>18</v>
      </c>
      <c r="C38" s="28">
        <f>'Sheet 1 - Table 1'!H40</f>
        <v>20</v>
      </c>
      <c r="D38" s="28">
        <f>'Sheet 1 - Table 4'!C38</f>
        <v>1.04</v>
      </c>
      <c r="E38" s="28">
        <f>'Sheet 1 - Table 5'!B38</f>
        <v>155</v>
      </c>
      <c r="F38" s="28">
        <f>'Sheet 1 - Table 1'!F40/1000</f>
        <v>159.714</v>
      </c>
      <c r="G38" s="28">
        <v>0.36</v>
      </c>
      <c r="H38" s="120">
        <f>G38/F38</f>
        <v>0.00225402907697509</v>
      </c>
      <c r="I38" s="93">
        <v>6.6</v>
      </c>
      <c r="J38" s="120">
        <f>0.1/'Sheet 1 - Table 5'!D38</f>
        <v>0.00834724540901503</v>
      </c>
      <c r="K38" s="120">
        <f>0.01/'Sheet 1 - Table 5'!H38</f>
        <v>0.0144927536231884</v>
      </c>
      <c r="L38" s="120">
        <f>0.5/'Sheet 1 - Table 5'!I38</f>
        <v>0.000555555555555556</v>
      </c>
      <c r="M38" s="120">
        <f>J38+K38+L38</f>
        <v>0.023395554587759</v>
      </c>
      <c r="N38" s="121">
        <f>I38*M38*1000</f>
        <v>154.410660279209</v>
      </c>
      <c r="O38" s="122">
        <f>F38/I38</f>
        <v>24.1990909090909</v>
      </c>
      <c r="P38" s="120">
        <f>H38+M38</f>
        <v>0.0256495836647341</v>
      </c>
      <c r="Q38" s="28">
        <f>O38*P38</f>
        <v>0.620696606883233</v>
      </c>
      <c r="R38" s="123">
        <f>O38</f>
        <v>24.1990909090909</v>
      </c>
      <c r="S38" t="s" s="124">
        <v>413</v>
      </c>
      <c r="T38" s="125">
        <f>Q38</f>
        <v>0.620696606883233</v>
      </c>
      <c r="U38" s="126"/>
    </row>
    <row r="39" ht="31.7" customHeight="1">
      <c r="A39" s="119">
        <v>37</v>
      </c>
      <c r="B39" s="28">
        <f>'Sheet 1 - Table 4'!B39</f>
        <v>18</v>
      </c>
      <c r="C39" s="28">
        <f>'Sheet 1 - Table 1'!H41</f>
        <v>20</v>
      </c>
      <c r="D39" s="28">
        <f>'Sheet 1 - Table 4'!C39</f>
        <v>1.04</v>
      </c>
      <c r="E39" s="28">
        <f>'Sheet 1 - Table 5'!B39</f>
        <v>155</v>
      </c>
      <c r="F39" s="28">
        <f>'Sheet 1 - Table 1'!F41/1000</f>
        <v>159.8976</v>
      </c>
      <c r="G39" s="28">
        <v>0.36</v>
      </c>
      <c r="H39" s="120">
        <f>G39/F39</f>
        <v>0.0022514409221902</v>
      </c>
      <c r="I39" s="93">
        <v>15.4</v>
      </c>
      <c r="J39" s="120">
        <f>0.1/'Sheet 1 - Table 5'!D39</f>
        <v>0.00834724540901503</v>
      </c>
      <c r="K39" s="120">
        <f>0.01/'Sheet 1 - Table 5'!H39</f>
        <v>0.0147058823529412</v>
      </c>
      <c r="L39" s="120">
        <f>0.5/'Sheet 1 - Table 5'!I39</f>
        <v>0.000694444444444444</v>
      </c>
      <c r="M39" s="120">
        <f>J39+K39+L39</f>
        <v>0.0237475722064007</v>
      </c>
      <c r="N39" s="121">
        <f>I39*M39*1000</f>
        <v>365.712611978571</v>
      </c>
      <c r="O39" s="122">
        <f>F39/I39</f>
        <v>10.382961038961</v>
      </c>
      <c r="P39" s="120">
        <f>H39+M39</f>
        <v>0.0259990131285909</v>
      </c>
      <c r="Q39" s="28">
        <f>O39*P39</f>
        <v>0.269946740365595</v>
      </c>
      <c r="R39" s="123">
        <f>O39</f>
        <v>10.382961038961</v>
      </c>
      <c r="S39" t="s" s="124">
        <v>413</v>
      </c>
      <c r="T39" s="125">
        <f>Q39</f>
        <v>0.269946740365595</v>
      </c>
      <c r="U39" s="126"/>
    </row>
    <row r="40" ht="31.7" customHeight="1">
      <c r="A40" s="119">
        <v>38</v>
      </c>
      <c r="B40" s="28">
        <f>'Sheet 1 - Table 4'!B40</f>
        <v>18</v>
      </c>
      <c r="C40" s="28">
        <f>'Sheet 1 - Table 1'!H42</f>
        <v>15</v>
      </c>
      <c r="D40" s="28">
        <f>'Sheet 1 - Table 4'!C40</f>
        <v>1.04</v>
      </c>
      <c r="E40" s="28">
        <f>'Sheet 1 - Table 5'!B40</f>
        <v>155</v>
      </c>
      <c r="F40" s="28">
        <f>'Sheet 1 - Table 1'!F42/1000</f>
        <v>120.168</v>
      </c>
      <c r="G40" s="28">
        <v>0.36</v>
      </c>
      <c r="H40" s="120">
        <f>G40/F40</f>
        <v>0.00299580587177951</v>
      </c>
      <c r="I40" s="93">
        <v>4.45</v>
      </c>
      <c r="J40" s="120">
        <f>0.1/'Sheet 1 - Table 5'!D40</f>
        <v>0.00834724540901503</v>
      </c>
      <c r="K40" s="120">
        <f>0.01/'Sheet 1 - Table 5'!H40</f>
        <v>0.0147058823529412</v>
      </c>
      <c r="L40" s="120">
        <f>0.5/'Sheet 1 - Table 5'!I40</f>
        <v>0.000694444444444444</v>
      </c>
      <c r="M40" s="120">
        <f>J40+K40+L40</f>
        <v>0.0237475722064007</v>
      </c>
      <c r="N40" s="121">
        <f>I40*M40*1000</f>
        <v>105.676696318483</v>
      </c>
      <c r="O40" s="122">
        <f>F40/I40</f>
        <v>27.0040449438202</v>
      </c>
      <c r="P40" s="120">
        <f>H40+M40</f>
        <v>0.0267433780781802</v>
      </c>
      <c r="Q40" s="28">
        <f>O40*P40</f>
        <v>0.722179383572754</v>
      </c>
      <c r="R40" s="123">
        <f>O40</f>
        <v>27.0040449438202</v>
      </c>
      <c r="S40" t="s" s="124">
        <v>413</v>
      </c>
      <c r="T40" s="125">
        <f>Q40</f>
        <v>0.722179383572754</v>
      </c>
      <c r="U40" s="126"/>
    </row>
    <row r="41" ht="31.7" customHeight="1">
      <c r="A41" s="119">
        <v>39</v>
      </c>
      <c r="B41" s="28">
        <f>'Sheet 1 - Table 4'!B41</f>
        <v>7</v>
      </c>
      <c r="C41" s="28">
        <f>'Sheet 1 - Table 1'!H43</f>
        <v>10</v>
      </c>
      <c r="D41" s="28">
        <f>'Sheet 1 - Table 4'!C41</f>
        <v>1.1</v>
      </c>
      <c r="E41" s="28">
        <f>'Sheet 1 - Table 5'!B41</f>
        <v>108</v>
      </c>
      <c r="F41" s="28">
        <f>'Sheet 1 - Table 1'!F43/1000</f>
        <v>31.4244</v>
      </c>
      <c r="G41" s="28">
        <v>0.36</v>
      </c>
      <c r="H41" s="120">
        <f>G41/F41</f>
        <v>0.0114560659869401</v>
      </c>
      <c r="I41" s="93">
        <v>2.95</v>
      </c>
      <c r="J41" s="120">
        <f>0.1/'Sheet 1 - Table 5'!D41</f>
        <v>0.008</v>
      </c>
      <c r="K41" s="120">
        <f>0.01/'Sheet 1 - Table 5'!H41</f>
        <v>0.0144927536231884</v>
      </c>
      <c r="L41" s="120">
        <f>0.5/'Sheet 1 - Table 5'!I41</f>
        <v>0.000833333333333333</v>
      </c>
      <c r="M41" s="120">
        <f>J41+K41+L41</f>
        <v>0.0233260869565217</v>
      </c>
      <c r="N41" s="121">
        <f>I41*M41*1000</f>
        <v>68.81195652173901</v>
      </c>
      <c r="O41" s="122">
        <f>F41/I41</f>
        <v>10.6523389830508</v>
      </c>
      <c r="P41" s="120">
        <f>H41+M41</f>
        <v>0.0347821529434618</v>
      </c>
      <c r="Q41" s="28">
        <f>O41*P41</f>
        <v>0.370511283714073</v>
      </c>
      <c r="R41" s="123">
        <f>O41</f>
        <v>10.6523389830508</v>
      </c>
      <c r="S41" t="s" s="124">
        <v>413</v>
      </c>
      <c r="T41" s="125">
        <f>Q41</f>
        <v>0.370511283714073</v>
      </c>
      <c r="U41" s="126"/>
    </row>
    <row r="42" ht="31.7" customHeight="1">
      <c r="A42" s="119">
        <v>40</v>
      </c>
      <c r="B42" s="28">
        <f>'Sheet 1 - Table 4'!B42</f>
        <v>18</v>
      </c>
      <c r="C42" s="28">
        <f>'Sheet 1 - Table 1'!H44</f>
        <v>10</v>
      </c>
      <c r="D42" s="28">
        <f>'Sheet 1 - Table 4'!C42</f>
        <v>1.1</v>
      </c>
      <c r="E42" s="28">
        <f>'Sheet 1 - Table 5'!B42</f>
        <v>155</v>
      </c>
      <c r="F42" s="28">
        <f>'Sheet 1 - Table 1'!F44/1000</f>
        <v>80.04600000000001</v>
      </c>
      <c r="G42" s="28">
        <v>0.36</v>
      </c>
      <c r="H42" s="120">
        <f>G42/F42</f>
        <v>0.0044974139869575</v>
      </c>
      <c r="I42" s="93">
        <v>1.8</v>
      </c>
      <c r="J42" s="120">
        <f>0.1/'Sheet 1 - Table 5'!D42</f>
        <v>0.00833333333333333</v>
      </c>
      <c r="K42" s="120">
        <f>0.01/'Sheet 1 - Table 5'!H42</f>
        <v>0.0166666666666667</v>
      </c>
      <c r="L42" s="120">
        <f>0.5/'Sheet 1 - Table 5'!I42</f>
        <v>0.00138888888888889</v>
      </c>
      <c r="M42" s="120">
        <f>J42+K42+L42</f>
        <v>0.0263888888888889</v>
      </c>
      <c r="N42" s="121">
        <f>I42*M42*1000</f>
        <v>47.5</v>
      </c>
      <c r="O42" s="122">
        <f>F42/I42</f>
        <v>44.47</v>
      </c>
      <c r="P42" s="120">
        <f>H42+M42</f>
        <v>0.0308863028758464</v>
      </c>
      <c r="Q42" s="28">
        <f>O42*P42</f>
        <v>1.37351388888889</v>
      </c>
      <c r="R42" s="123">
        <f>O42</f>
        <v>44.47</v>
      </c>
      <c r="S42" t="s" s="124">
        <v>413</v>
      </c>
      <c r="T42" s="125">
        <f>Q42</f>
        <v>1.37351388888889</v>
      </c>
      <c r="U42" s="126"/>
    </row>
    <row r="43" ht="31.7" customHeight="1">
      <c r="A43" s="119">
        <v>41</v>
      </c>
      <c r="B43" s="28">
        <f>'Sheet 1 - Table 4'!B43</f>
        <v>17</v>
      </c>
      <c r="C43" s="28">
        <f>'Sheet 1 - Table 1'!H45</f>
        <v>40</v>
      </c>
      <c r="D43" s="28">
        <f>'Sheet 1 - Table 4'!C43</f>
        <v>1.1</v>
      </c>
      <c r="E43" s="28">
        <f>'Sheet 1 - Table 5'!B43</f>
        <v>180</v>
      </c>
      <c r="F43" s="28">
        <f>'Sheet 1 - Table 1'!F45/1000</f>
        <v>292.4496</v>
      </c>
      <c r="G43" s="28">
        <v>0.36</v>
      </c>
      <c r="H43" s="120">
        <f>G43/F43</f>
        <v>0.00123098133832291</v>
      </c>
      <c r="I43" s="93">
        <v>35.8</v>
      </c>
      <c r="J43" s="120">
        <f>0.1/'Sheet 1 - Table 5'!D43</f>
        <v>0.007993605115907271</v>
      </c>
      <c r="K43" s="120">
        <f>0.01/'Sheet 1 - Table 5'!H43</f>
        <v>0.0114942528735632</v>
      </c>
      <c r="L43" s="120">
        <f>0.5/'Sheet 1 - Table 5'!I43</f>
        <v>0.000833333333333333</v>
      </c>
      <c r="M43" s="120">
        <f>J43+K43+L43</f>
        <v>0.0203211913228038</v>
      </c>
      <c r="N43" s="121">
        <f>I43*M43*1000</f>
        <v>727.4986493563759</v>
      </c>
      <c r="O43" s="122">
        <f>F43/I43</f>
        <v>8.16898324022346</v>
      </c>
      <c r="P43" s="120">
        <f>H43+M43</f>
        <v>0.0215521726611267</v>
      </c>
      <c r="Q43" s="28">
        <f>O43*P43</f>
        <v>0.176059337259146</v>
      </c>
      <c r="R43" s="123">
        <f>O43</f>
        <v>8.16898324022346</v>
      </c>
      <c r="S43" t="s" s="124">
        <v>413</v>
      </c>
      <c r="T43" s="125">
        <f>Q43</f>
        <v>0.176059337259146</v>
      </c>
      <c r="U43" s="126"/>
    </row>
    <row r="44" ht="31.7" customHeight="1">
      <c r="A44" s="119">
        <v>42</v>
      </c>
      <c r="B44" s="28">
        <f>'Sheet 1 - Table 4'!B44</f>
        <v>7</v>
      </c>
      <c r="C44" s="28">
        <f>'Sheet 1 - Table 1'!H46</f>
        <v>20</v>
      </c>
      <c r="D44" s="28">
        <f>'Sheet 1 - Table 4'!C44</f>
        <v>1.1</v>
      </c>
      <c r="E44" s="28">
        <f>'Sheet 1 - Table 5'!B44</f>
        <v>108</v>
      </c>
      <c r="F44" s="28">
        <f>'Sheet 1 - Table 1'!F46/1000</f>
        <v>58.8132</v>
      </c>
      <c r="G44" s="28">
        <v>0.36</v>
      </c>
      <c r="H44" s="120">
        <f>G44/F44</f>
        <v>0.00612107486074555</v>
      </c>
      <c r="I44" s="93">
        <v>14</v>
      </c>
      <c r="J44" s="120">
        <f>0.1/'Sheet 1 - Table 5'!D44</f>
        <v>0.008</v>
      </c>
      <c r="K44" s="120">
        <f>0.01/'Sheet 1 - Table 5'!H44</f>
        <v>0.0128205128205128</v>
      </c>
      <c r="L44" s="120">
        <f>0.5/'Sheet 1 - Table 5'!I44</f>
        <v>0.000555555555555556</v>
      </c>
      <c r="M44" s="120">
        <f>J44+K44+L44</f>
        <v>0.0213760683760684</v>
      </c>
      <c r="N44" s="121">
        <f>I44*M44*1000</f>
        <v>299.264957264958</v>
      </c>
      <c r="O44" s="122">
        <f>F44/I44</f>
        <v>4.20094285714286</v>
      </c>
      <c r="P44" s="120">
        <f>H44+M44</f>
        <v>0.027497143236814</v>
      </c>
      <c r="Q44" s="28">
        <f>O44*P44</f>
        <v>0.115513927472528</v>
      </c>
      <c r="R44" s="123">
        <f>O44</f>
        <v>4.20094285714286</v>
      </c>
      <c r="S44" t="s" s="124">
        <v>413</v>
      </c>
      <c r="T44" s="125">
        <f>Q44</f>
        <v>0.115513927472528</v>
      </c>
      <c r="U44" s="126"/>
    </row>
    <row r="45" ht="31.7" customHeight="1">
      <c r="A45" s="119">
        <v>43</v>
      </c>
      <c r="B45" s="28">
        <f>'Sheet 1 - Table 4'!B45</f>
        <v>7</v>
      </c>
      <c r="C45" s="28">
        <f>'Sheet 1 - Table 1'!H47</f>
        <v>20</v>
      </c>
      <c r="D45" s="28">
        <f>'Sheet 1 - Table 4'!C45</f>
        <v>1.1</v>
      </c>
      <c r="E45" s="28">
        <f>'Sheet 1 - Table 5'!B45</f>
        <v>108</v>
      </c>
      <c r="F45" s="28">
        <f>'Sheet 1 - Table 1'!F47/1000</f>
        <v>63.63</v>
      </c>
      <c r="G45" s="28">
        <v>0.36</v>
      </c>
      <c r="H45" s="120">
        <f>G45/F45</f>
        <v>0.00565770862800566</v>
      </c>
      <c r="I45" s="93">
        <v>4.8</v>
      </c>
      <c r="J45" s="120">
        <f>0.1/'Sheet 1 - Table 5'!D45</f>
        <v>0.008</v>
      </c>
      <c r="K45" s="120">
        <f>0.01/'Sheet 1 - Table 5'!H45</f>
        <v>0.0140845070422535</v>
      </c>
      <c r="L45" s="120">
        <f>0.5/'Sheet 1 - Table 5'!I45</f>
        <v>0.000833333333333333</v>
      </c>
      <c r="M45" s="120">
        <f>J45+K45+L45</f>
        <v>0.0229178403755868</v>
      </c>
      <c r="N45" s="121">
        <f>I45*M45*1000</f>
        <v>110.005633802817</v>
      </c>
      <c r="O45" s="122">
        <f>F45/I45</f>
        <v>13.25625</v>
      </c>
      <c r="P45" s="120">
        <f>H45+M45</f>
        <v>0.0285755490035925</v>
      </c>
      <c r="Q45" s="28">
        <f>O45*P45</f>
        <v>0.378804621478873</v>
      </c>
      <c r="R45" s="123">
        <f>O45</f>
        <v>13.25625</v>
      </c>
      <c r="S45" t="s" s="124">
        <v>413</v>
      </c>
      <c r="T45" s="125">
        <f>Q45</f>
        <v>0.378804621478873</v>
      </c>
      <c r="U45" s="126"/>
    </row>
    <row r="46" ht="31.7" customHeight="1">
      <c r="A46" s="119">
        <v>44</v>
      </c>
      <c r="B46" s="28">
        <f>'Sheet 1 - Table 4'!B46</f>
        <v>18</v>
      </c>
      <c r="C46" s="28">
        <f>'Sheet 1 - Table 1'!H48</f>
        <v>10</v>
      </c>
      <c r="D46" s="28">
        <f>'Sheet 1 - Table 4'!C46</f>
        <v>1.1</v>
      </c>
      <c r="E46" s="28">
        <f>'Sheet 1 - Table 5'!B46</f>
        <v>155</v>
      </c>
      <c r="F46" s="28">
        <f>'Sheet 1 - Table 1'!F48/1000</f>
        <v>80.1216</v>
      </c>
      <c r="G46" s="28">
        <v>0.36</v>
      </c>
      <c r="H46" s="120">
        <f>G46/F46</f>
        <v>0.00449317038102085</v>
      </c>
      <c r="I46" s="93">
        <v>2.3</v>
      </c>
      <c r="J46" s="120">
        <f>0.1/'Sheet 1 - Table 5'!D46</f>
        <v>0.00833333333333333</v>
      </c>
      <c r="K46" s="120">
        <f>0.01/'Sheet 1 - Table 5'!H46</f>
        <v>0.0158730158730159</v>
      </c>
      <c r="L46" s="120">
        <f>0.5/'Sheet 1 - Table 5'!I46</f>
        <v>0.000833333333333333</v>
      </c>
      <c r="M46" s="120">
        <f>J46+K46+L46</f>
        <v>0.0250396825396826</v>
      </c>
      <c r="N46" s="121">
        <f>I46*M46*1000</f>
        <v>57.591269841270</v>
      </c>
      <c r="O46" s="122">
        <f>F46/I46</f>
        <v>34.8354782608696</v>
      </c>
      <c r="P46" s="120">
        <f>H46+M46</f>
        <v>0.0295328529207035</v>
      </c>
      <c r="Q46" s="28">
        <f>O46*P46</f>
        <v>1.02879105590063</v>
      </c>
      <c r="R46" s="123">
        <f>O46</f>
        <v>34.8354782608696</v>
      </c>
      <c r="S46" t="s" s="124">
        <v>413</v>
      </c>
      <c r="T46" s="125">
        <f>Q46</f>
        <v>1.02879105590063</v>
      </c>
      <c r="U46" s="126"/>
    </row>
    <row r="47" ht="31.7" customHeight="1">
      <c r="A47" s="119">
        <v>45</v>
      </c>
      <c r="B47" s="28">
        <f>'Sheet 1 - Table 4'!B47</f>
        <v>18</v>
      </c>
      <c r="C47" s="28">
        <f>'Sheet 1 - Table 1'!H49</f>
        <v>10</v>
      </c>
      <c r="D47" s="28">
        <f>'Sheet 1 - Table 4'!C47</f>
        <v>1.1</v>
      </c>
      <c r="E47" s="28">
        <f>'Sheet 1 - Table 5'!B47</f>
        <v>155</v>
      </c>
      <c r="F47" s="28">
        <f>'Sheet 1 - Table 1'!F49/1000</f>
        <v>79.6788</v>
      </c>
      <c r="G47" s="28">
        <v>0.36</v>
      </c>
      <c r="H47" s="120">
        <f>G47/F47</f>
        <v>0.00451814033343876</v>
      </c>
      <c r="I47" s="93">
        <v>1.5</v>
      </c>
      <c r="J47" s="120">
        <f>0.1/'Sheet 1 - Table 5'!D47</f>
        <v>0.00833333333333333</v>
      </c>
      <c r="K47" s="120">
        <f>0.01/'Sheet 1 - Table 5'!H47</f>
        <v>0.015625</v>
      </c>
      <c r="L47" s="120">
        <f>0.5/'Sheet 1 - Table 5'!I47</f>
        <v>0.00138888888888889</v>
      </c>
      <c r="M47" s="120">
        <f>J47+K47+L47</f>
        <v>0.0253472222222222</v>
      </c>
      <c r="N47" s="121">
        <f>I47*M47*1000</f>
        <v>38.0208333333333</v>
      </c>
      <c r="O47" s="122">
        <f>F47/I47</f>
        <v>53.1192</v>
      </c>
      <c r="P47" s="120">
        <f>H47+M47</f>
        <v>0.029865362555661</v>
      </c>
      <c r="Q47" s="28">
        <f>O47*P47</f>
        <v>1.58642416666667</v>
      </c>
      <c r="R47" s="123">
        <f>O47</f>
        <v>53.1192</v>
      </c>
      <c r="S47" t="s" s="124">
        <v>413</v>
      </c>
      <c r="T47" s="125">
        <f>Q47</f>
        <v>1.58642416666667</v>
      </c>
      <c r="U47" s="126"/>
    </row>
    <row r="48" ht="31.7" customHeight="1">
      <c r="A48" s="119">
        <v>46</v>
      </c>
      <c r="B48" s="28">
        <f>'Sheet 1 - Table 4'!B48</f>
        <v>18</v>
      </c>
      <c r="C48" s="28">
        <f>'Sheet 1 - Table 1'!H50</f>
        <v>10</v>
      </c>
      <c r="D48" s="28">
        <f>'Sheet 1 - Table 4'!C48</f>
        <v>1.1</v>
      </c>
      <c r="E48" s="28">
        <f>'Sheet 1 - Table 5'!B48</f>
        <v>155</v>
      </c>
      <c r="F48" s="28">
        <f>'Sheet 1 - Table 1'!F50/1000</f>
        <v>81.46080000000001</v>
      </c>
      <c r="G48" s="28">
        <v>0.36</v>
      </c>
      <c r="H48" s="120">
        <f>G48/F48</f>
        <v>0.0044193035177656</v>
      </c>
      <c r="I48" s="93">
        <v>3.1</v>
      </c>
      <c r="J48" s="120">
        <f>0.1/'Sheet 1 - Table 5'!D48</f>
        <v>0.008006405124099281</v>
      </c>
      <c r="K48" s="120">
        <f>0.01/'Sheet 1 - Table 5'!H48</f>
        <v>0.0133333333333333</v>
      </c>
      <c r="L48" s="120">
        <f>0.5/'Sheet 1 - Table 5'!I48</f>
        <v>0.000833333333333333</v>
      </c>
      <c r="M48" s="120">
        <f>J48+K48+L48</f>
        <v>0.0221730717907659</v>
      </c>
      <c r="N48" s="121">
        <f>I48*M48*1000</f>
        <v>68.73652255137431</v>
      </c>
      <c r="O48" s="122">
        <f>F48/I48</f>
        <v>26.2776774193548</v>
      </c>
      <c r="P48" s="120">
        <f>H48+M48</f>
        <v>0.0265923753085315</v>
      </c>
      <c r="Q48" s="28">
        <f>O48*P48</f>
        <v>0.6987858601720059</v>
      </c>
      <c r="R48" s="123">
        <f>O48</f>
        <v>26.2776774193548</v>
      </c>
      <c r="S48" t="s" s="124">
        <v>413</v>
      </c>
      <c r="T48" s="125">
        <f>Q48</f>
        <v>0.6987858601720059</v>
      </c>
      <c r="U48" s="126"/>
    </row>
    <row r="49" ht="31.7" customHeight="1">
      <c r="A49" s="119">
        <v>47</v>
      </c>
      <c r="B49" s="28">
        <f>'Sheet 1 - Table 4'!B49</f>
        <v>7</v>
      </c>
      <c r="C49" s="28">
        <f>'Sheet 1 - Table 1'!H51</f>
        <v>20</v>
      </c>
      <c r="D49" s="28">
        <f>'Sheet 1 - Table 4'!C49</f>
        <v>1.53</v>
      </c>
      <c r="E49" s="28">
        <f>'Sheet 1 - Table 5'!B49</f>
        <v>108</v>
      </c>
      <c r="F49" s="28">
        <f>'Sheet 1 - Table 1'!F51/1000</f>
        <v>60.9948</v>
      </c>
      <c r="G49" s="28">
        <v>0.36</v>
      </c>
      <c r="H49" s="120">
        <f>G49/F49</f>
        <v>0.00590214247771941</v>
      </c>
      <c r="I49" s="93">
        <v>28</v>
      </c>
      <c r="J49" s="120">
        <f>0.1/'Sheet 1 - Table 5'!D49</f>
        <v>0.00801282051282051</v>
      </c>
      <c r="K49" s="120">
        <f>0.01/'Sheet 1 - Table 5'!H49</f>
        <v>0.012987012987013</v>
      </c>
      <c r="L49" s="120">
        <f>0.5/'Sheet 1 - Table 5'!I49</f>
        <v>0.000555555555555556</v>
      </c>
      <c r="M49" s="120">
        <f>J49+K49+L49</f>
        <v>0.0215553890553891</v>
      </c>
      <c r="N49" s="121">
        <f>I49*M49*1000</f>
        <v>603.550893550895</v>
      </c>
      <c r="O49" s="122">
        <f>F49/I49</f>
        <v>2.17838571428571</v>
      </c>
      <c r="P49" s="120">
        <f>H49+M49</f>
        <v>0.0274575315331085</v>
      </c>
      <c r="Q49" s="28">
        <f>O49*P49</f>
        <v>0.059813094441273</v>
      </c>
      <c r="R49" s="123">
        <f>O49</f>
        <v>2.17838571428571</v>
      </c>
      <c r="S49" t="s" s="124">
        <v>413</v>
      </c>
      <c r="T49" s="125">
        <f>Q49</f>
        <v>0.059813094441273</v>
      </c>
      <c r="U49" s="126"/>
    </row>
    <row r="50" ht="31.7" customHeight="1">
      <c r="A50" s="119">
        <v>48</v>
      </c>
      <c r="B50" s="28">
        <f>'Sheet 1 - Table 4'!B50</f>
        <v>18</v>
      </c>
      <c r="C50" s="28">
        <f>'Sheet 1 - Table 1'!H52</f>
        <v>10</v>
      </c>
      <c r="D50" s="28">
        <f>'Sheet 1 - Table 4'!C50</f>
        <v>1.53</v>
      </c>
      <c r="E50" s="28">
        <f>'Sheet 1 - Table 5'!B50</f>
        <v>155</v>
      </c>
      <c r="F50" s="28">
        <f>'Sheet 1 - Table 1'!F52/1000</f>
        <v>75.52079999999999</v>
      </c>
      <c r="G50" s="28">
        <v>0.36</v>
      </c>
      <c r="H50" s="120">
        <f>G50/F50</f>
        <v>0.00476689865573458</v>
      </c>
      <c r="I50" s="93">
        <v>1.4</v>
      </c>
      <c r="J50" s="120">
        <f>0.1/'Sheet 1 - Table 5'!D50</f>
        <v>0.008340283569641369</v>
      </c>
      <c r="K50" s="120">
        <f>0.01/'Sheet 1 - Table 5'!H50</f>
        <v>0.0166666666666667</v>
      </c>
      <c r="L50" s="120">
        <f>0.5/'Sheet 1 - Table 5'!I50</f>
        <v>0.00138888888888889</v>
      </c>
      <c r="M50" s="120">
        <f>J50+K50+L50</f>
        <v>0.026395839125197</v>
      </c>
      <c r="N50" s="121">
        <f>I50*M50*1000</f>
        <v>36.9541747752758</v>
      </c>
      <c r="O50" s="122">
        <f>F50/I50</f>
        <v>53.9434285714286</v>
      </c>
      <c r="P50" s="120">
        <f>H50+M50</f>
        <v>0.0311627377809316</v>
      </c>
      <c r="Q50" s="28">
        <f>O50*P50</f>
        <v>1.68102491957584</v>
      </c>
      <c r="R50" s="123">
        <f>O50</f>
        <v>53.9434285714286</v>
      </c>
      <c r="S50" t="s" s="124">
        <v>413</v>
      </c>
      <c r="T50" s="125">
        <f>Q50</f>
        <v>1.68102491957584</v>
      </c>
      <c r="U50" s="126"/>
    </row>
    <row r="51" ht="31.7" customHeight="1">
      <c r="A51" s="119">
        <v>49</v>
      </c>
      <c r="B51" s="28">
        <f>'Sheet 1 - Table 4'!B51</f>
        <v>17</v>
      </c>
      <c r="C51" s="28">
        <f>'Sheet 1 - Table 1'!H53</f>
        <v>40</v>
      </c>
      <c r="D51" s="28">
        <f>'Sheet 1 - Table 4'!C51</f>
        <v>1.53</v>
      </c>
      <c r="E51" s="28">
        <f>'Sheet 1 - Table 5'!B51</f>
        <v>180</v>
      </c>
      <c r="F51" s="28">
        <f>'Sheet 1 - Table 1'!F53/1000</f>
        <v>287.0496</v>
      </c>
      <c r="G51" s="28">
        <v>0.36</v>
      </c>
      <c r="H51" s="120">
        <f>G51/F51</f>
        <v>0.00125413865756998</v>
      </c>
      <c r="I51" s="93">
        <v>32</v>
      </c>
      <c r="J51" s="120">
        <f>0.1/'Sheet 1 - Table 5'!D51</f>
        <v>0.00798084596967279</v>
      </c>
      <c r="K51" s="120">
        <f>0.01/'Sheet 1 - Table 5'!H51</f>
        <v>0.0114942528735632</v>
      </c>
      <c r="L51" s="120">
        <f>0.5/'Sheet 1 - Table 5'!I51</f>
        <v>0.000833333333333333</v>
      </c>
      <c r="M51" s="120">
        <f>J51+K51+L51</f>
        <v>0.0203084321765693</v>
      </c>
      <c r="N51" s="121">
        <f>I51*M51*1000</f>
        <v>649.869829650218</v>
      </c>
      <c r="O51" s="122">
        <f>F51/I51</f>
        <v>8.9703</v>
      </c>
      <c r="P51" s="120">
        <f>H51+M51</f>
        <v>0.0215625708341393</v>
      </c>
      <c r="Q51" s="28">
        <f>O51*P51</f>
        <v>0.19342272915348</v>
      </c>
      <c r="R51" s="123">
        <f>O51</f>
        <v>8.9703</v>
      </c>
      <c r="S51" t="s" s="124">
        <v>413</v>
      </c>
      <c r="T51" s="125">
        <f>Q51</f>
        <v>0.19342272915348</v>
      </c>
      <c r="U51" s="126"/>
    </row>
    <row r="52" ht="31.7" customHeight="1">
      <c r="A52" s="119">
        <v>50</v>
      </c>
      <c r="B52" s="28">
        <f>'Sheet 1 - Table 4'!B52</f>
        <v>7</v>
      </c>
      <c r="C52" s="28">
        <f>'Sheet 1 - Table 1'!H54</f>
        <v>20</v>
      </c>
      <c r="D52" s="28">
        <f>'Sheet 1 - Table 4'!C52</f>
        <v>1.53</v>
      </c>
      <c r="E52" s="28">
        <f>'Sheet 1 - Table 5'!B52</f>
        <v>108</v>
      </c>
      <c r="F52" s="28">
        <f>'Sheet 1 - Table 1'!F54/1000</f>
        <v>63.6768</v>
      </c>
      <c r="G52" s="28">
        <v>0.36</v>
      </c>
      <c r="H52" s="120">
        <f>G52/F52</f>
        <v>0.00565355042966983</v>
      </c>
      <c r="I52" s="93">
        <v>4.4</v>
      </c>
      <c r="J52" s="120">
        <f>0.1/'Sheet 1 - Table 5'!D52</f>
        <v>0.008</v>
      </c>
      <c r="K52" s="120">
        <f>0.01/'Sheet 1 - Table 5'!H52</f>
        <v>0.0140845070422535</v>
      </c>
      <c r="L52" s="120">
        <f>0.5/'Sheet 1 - Table 5'!I52</f>
        <v>0.000833333333333333</v>
      </c>
      <c r="M52" s="120">
        <f>J52+K52+L52</f>
        <v>0.0229178403755868</v>
      </c>
      <c r="N52" s="121">
        <f>I52*M52*1000</f>
        <v>100.838497652582</v>
      </c>
      <c r="O52" s="122">
        <f>F52/I52</f>
        <v>14.472</v>
      </c>
      <c r="P52" s="120">
        <f>H52+M52</f>
        <v>0.0285713908052566</v>
      </c>
      <c r="Q52" s="28">
        <f>O52*P52</f>
        <v>0.413485167733674</v>
      </c>
      <c r="R52" s="123">
        <f>O52</f>
        <v>14.472</v>
      </c>
      <c r="S52" t="s" s="124">
        <v>413</v>
      </c>
      <c r="T52" s="125">
        <f>Q52</f>
        <v>0.413485167733674</v>
      </c>
      <c r="U52" s="126"/>
    </row>
    <row r="53" ht="31.7" customHeight="1">
      <c r="A53" s="119">
        <v>51</v>
      </c>
      <c r="B53" s="28">
        <f>'Sheet 1 - Table 4'!B53</f>
        <v>18</v>
      </c>
      <c r="C53" s="28">
        <f>'Sheet 1 - Table 1'!H55</f>
        <v>10</v>
      </c>
      <c r="D53" s="28">
        <f>'Sheet 1 - Table 4'!C53</f>
        <v>1.7</v>
      </c>
      <c r="E53" s="28">
        <f>'Sheet 1 - Table 5'!B53</f>
        <v>155</v>
      </c>
      <c r="F53" s="28">
        <f>'Sheet 1 - Table 1'!F55/1000</f>
        <v>79.8156</v>
      </c>
      <c r="G53" s="28">
        <v>0.36</v>
      </c>
      <c r="H53" s="120">
        <f>G53/F53</f>
        <v>0.00451039646384917</v>
      </c>
      <c r="I53" s="93">
        <v>1.5</v>
      </c>
      <c r="J53" s="120">
        <f>0.1/'Sheet 1 - Table 5'!D53</f>
        <v>0.008340283569641369</v>
      </c>
      <c r="K53" s="120">
        <f>0.01/'Sheet 1 - Table 5'!H53</f>
        <v>0.0166666666666667</v>
      </c>
      <c r="L53" s="120">
        <f>0.5/'Sheet 1 - Table 5'!I53</f>
        <v>0.00138888888888889</v>
      </c>
      <c r="M53" s="120">
        <f>J53+K53+L53</f>
        <v>0.026395839125197</v>
      </c>
      <c r="N53" s="121">
        <f>I53*M53*1000</f>
        <v>39.5937586877955</v>
      </c>
      <c r="O53" s="122">
        <f>F53/I53</f>
        <v>53.2104</v>
      </c>
      <c r="P53" s="120">
        <f>H53+M53</f>
        <v>0.0309062355890462</v>
      </c>
      <c r="Q53" s="28">
        <f>O53*P53</f>
        <v>1.64453315818738</v>
      </c>
      <c r="R53" s="123">
        <f>O53</f>
        <v>53.2104</v>
      </c>
      <c r="S53" t="s" s="124">
        <v>413</v>
      </c>
      <c r="T53" s="125">
        <f>Q53</f>
        <v>1.64453315818738</v>
      </c>
      <c r="U53" s="126"/>
    </row>
    <row r="54" ht="31.7" customHeight="1">
      <c r="A54" s="119">
        <v>52</v>
      </c>
      <c r="B54" s="28">
        <f>'Sheet 1 - Table 4'!B54</f>
        <v>17</v>
      </c>
      <c r="C54" s="28">
        <f>'Sheet 1 - Table 1'!H56</f>
        <v>40</v>
      </c>
      <c r="D54" s="28">
        <f>'Sheet 1 - Table 4'!C54</f>
        <v>1.7</v>
      </c>
      <c r="E54" s="28">
        <f>'Sheet 1 - Table 5'!B54</f>
        <v>180</v>
      </c>
      <c r="F54" s="28">
        <f>'Sheet 1 - Table 1'!F56/1000</f>
        <v>291.3084</v>
      </c>
      <c r="G54" s="28">
        <v>0.36</v>
      </c>
      <c r="H54" s="120">
        <f>G54/F54</f>
        <v>0.00123580370493951</v>
      </c>
      <c r="I54" s="93">
        <v>38.5</v>
      </c>
      <c r="J54" s="120">
        <f>0.1/'Sheet 1 - Table 5'!D54</f>
        <v>0.00797448165869219</v>
      </c>
      <c r="K54" s="120">
        <f>0.01/'Sheet 1 - Table 5'!H54</f>
        <v>0.0117647058823529</v>
      </c>
      <c r="L54" s="120">
        <f>0.5/'Sheet 1 - Table 5'!I54</f>
        <v>0.000833333333333333</v>
      </c>
      <c r="M54" s="120">
        <f>J54+K54+L54</f>
        <v>0.0205725208743784</v>
      </c>
      <c r="N54" s="121">
        <f>I54*M54*1000</f>
        <v>792.042053663568</v>
      </c>
      <c r="O54" s="122">
        <f>F54/I54</f>
        <v>7.56645194805195</v>
      </c>
      <c r="P54" s="120">
        <f>H54+M54</f>
        <v>0.0218083245793179</v>
      </c>
      <c r="Q54" s="28">
        <f>O54*P54</f>
        <v>0.165011639996929</v>
      </c>
      <c r="R54" s="123">
        <f>O54</f>
        <v>7.56645194805195</v>
      </c>
      <c r="S54" t="s" s="124">
        <v>413</v>
      </c>
      <c r="T54" s="125">
        <f>Q54</f>
        <v>0.165011639996929</v>
      </c>
      <c r="U54" s="126"/>
    </row>
    <row r="55" ht="31.7" customHeight="1">
      <c r="A55" s="119">
        <v>53</v>
      </c>
      <c r="B55" s="28">
        <f>'Sheet 1 - Table 4'!B55</f>
        <v>7</v>
      </c>
      <c r="C55" s="28">
        <f>'Sheet 1 - Table 1'!H57</f>
        <v>20</v>
      </c>
      <c r="D55" s="28">
        <f>'Sheet 1 - Table 4'!C55</f>
        <v>1.7</v>
      </c>
      <c r="E55" s="28">
        <f>'Sheet 1 - Table 5'!B55</f>
        <v>108</v>
      </c>
      <c r="F55" s="28">
        <f>'Sheet 1 - Table 1'!F57/1000</f>
        <v>61.1568</v>
      </c>
      <c r="G55" s="28">
        <v>0.36</v>
      </c>
      <c r="H55" s="120">
        <f>G55/F55</f>
        <v>0.00588650812338121</v>
      </c>
      <c r="I55" s="93">
        <v>4.25</v>
      </c>
      <c r="J55" s="120">
        <f>0.1/'Sheet 1 - Table 5'!D55</f>
        <v>0.008019246190858059</v>
      </c>
      <c r="K55" s="120">
        <f>0.01/'Sheet 1 - Table 5'!H55</f>
        <v>0.0147058823529412</v>
      </c>
      <c r="L55" s="120">
        <f>0.5/'Sheet 1 - Table 5'!I55</f>
        <v>0.000833333333333333</v>
      </c>
      <c r="M55" s="120">
        <f>J55+K55+L55</f>
        <v>0.0235584618771326</v>
      </c>
      <c r="N55" s="121">
        <f>I55*M55*1000</f>
        <v>100.123462977814</v>
      </c>
      <c r="O55" s="122">
        <f>F55/I55</f>
        <v>14.3898352941176</v>
      </c>
      <c r="P55" s="120">
        <f>H55+M55</f>
        <v>0.0294449700005138</v>
      </c>
      <c r="Q55" s="28">
        <f>O55*P55</f>
        <v>0.423708268547627</v>
      </c>
      <c r="R55" s="123">
        <f>O55</f>
        <v>14.3898352941176</v>
      </c>
      <c r="S55" t="s" s="124">
        <v>413</v>
      </c>
      <c r="T55" s="125">
        <f>Q55</f>
        <v>0.423708268547627</v>
      </c>
      <c r="U55" s="126"/>
    </row>
    <row r="56" ht="31.7" customHeight="1">
      <c r="A56" s="119">
        <v>54</v>
      </c>
      <c r="B56" s="28">
        <f>'Sheet 1 - Table 4'!B56</f>
        <v>7</v>
      </c>
      <c r="C56" s="28">
        <f>'Sheet 1 - Table 1'!H58</f>
        <v>20</v>
      </c>
      <c r="D56" s="28">
        <f>'Sheet 1 - Table 4'!C56</f>
        <v>1.7</v>
      </c>
      <c r="E56" s="28">
        <f>'Sheet 1 - Table 5'!B56</f>
        <v>108</v>
      </c>
      <c r="F56" s="28">
        <f>'Sheet 1 - Table 1'!F58/1000</f>
        <v>60.4692</v>
      </c>
      <c r="G56" s="28">
        <v>0.36</v>
      </c>
      <c r="H56" s="120">
        <f>G56/F56</f>
        <v>0.00595344406739299</v>
      </c>
      <c r="I56" s="93">
        <v>28</v>
      </c>
      <c r="J56" s="120">
        <f>0.1/'Sheet 1 - Table 5'!D56</f>
        <v>0.008019246190858059</v>
      </c>
      <c r="K56" s="120">
        <f>0.01/'Sheet 1 - Table 5'!H56</f>
        <v>0.0138888888888889</v>
      </c>
      <c r="L56" s="120">
        <f>0.5/'Sheet 1 - Table 5'!I56</f>
        <v>0.000555555555555556</v>
      </c>
      <c r="M56" s="120">
        <f>J56+K56+L56</f>
        <v>0.0224636906353025</v>
      </c>
      <c r="N56" s="121">
        <f>I56*M56*1000</f>
        <v>628.983337788470</v>
      </c>
      <c r="O56" s="122">
        <f>F56/I56</f>
        <v>2.15961428571429</v>
      </c>
      <c r="P56" s="120">
        <f>H56+M56</f>
        <v>0.0284171347026955</v>
      </c>
      <c r="Q56" s="28">
        <f>O56*P56</f>
        <v>0.0613700500630085</v>
      </c>
      <c r="R56" s="123">
        <f>O56</f>
        <v>2.15961428571429</v>
      </c>
      <c r="S56" t="s" s="124">
        <v>413</v>
      </c>
      <c r="T56" s="125">
        <f>Q56</f>
        <v>0.0613700500630085</v>
      </c>
      <c r="U56" s="126"/>
    </row>
    <row r="57" ht="31.7" customHeight="1">
      <c r="A57" s="119">
        <v>55</v>
      </c>
      <c r="B57" s="28">
        <f>'Sheet 1 - Table 4'!B57</f>
        <v>7</v>
      </c>
      <c r="C57" s="28">
        <f>'Sheet 1 - Table 1'!H59</f>
        <v>20</v>
      </c>
      <c r="D57" s="28">
        <f>'Sheet 1 - Table 4'!C57</f>
        <v>1.7</v>
      </c>
      <c r="E57" s="28">
        <f>'Sheet 1 - Table 5'!B57</f>
        <v>108</v>
      </c>
      <c r="F57" s="28">
        <f>'Sheet 1 - Table 1'!F59/1000</f>
        <v>61.3116</v>
      </c>
      <c r="G57" s="28">
        <v>0.36</v>
      </c>
      <c r="H57" s="120">
        <f>G57/F57</f>
        <v>0.005871645822324</v>
      </c>
      <c r="I57" s="93">
        <v>4.55</v>
      </c>
      <c r="J57" s="120">
        <f>0.1/'Sheet 1 - Table 5'!D57</f>
        <v>0.008019246190858059</v>
      </c>
      <c r="K57" s="120">
        <f>0.01/'Sheet 1 - Table 5'!H57</f>
        <v>0.012987012987013</v>
      </c>
      <c r="L57" s="120">
        <f>0.5/'Sheet 1 - Table 5'!I57</f>
        <v>0.000833333333333333</v>
      </c>
      <c r="M57" s="120">
        <f>J57+K57+L57</f>
        <v>0.0218395925112044</v>
      </c>
      <c r="N57" s="121">
        <f>I57*M57*1000</f>
        <v>99.370145925980</v>
      </c>
      <c r="O57" s="122">
        <f>F57/I57</f>
        <v>13.4750769230769</v>
      </c>
      <c r="P57" s="120">
        <f>H57+M57</f>
        <v>0.0277112383335284</v>
      </c>
      <c r="Q57" s="28">
        <f>O57*P57</f>
        <v>0.373411068178013</v>
      </c>
      <c r="R57" s="123">
        <f>O57</f>
        <v>13.4750769230769</v>
      </c>
      <c r="S57" t="s" s="124">
        <v>413</v>
      </c>
      <c r="T57" s="125">
        <f>Q57</f>
        <v>0.373411068178013</v>
      </c>
      <c r="U57" s="126"/>
    </row>
    <row r="58" ht="31.7" customHeight="1">
      <c r="A58" s="119">
        <v>56</v>
      </c>
      <c r="B58" s="28">
        <f>'Sheet 1 - Table 4'!B58</f>
        <v>7</v>
      </c>
      <c r="C58" s="28">
        <f>'Sheet 1 - Table 1'!H60</f>
        <v>20</v>
      </c>
      <c r="D58" s="28">
        <f>'Sheet 1 - Table 4'!C58</f>
        <v>1.7</v>
      </c>
      <c r="E58" s="28">
        <f>'Sheet 1 - Table 5'!B58</f>
        <v>108</v>
      </c>
      <c r="F58" s="28">
        <f>'Sheet 1 - Table 1'!F60/1000</f>
        <v>61.4304</v>
      </c>
      <c r="G58" s="28">
        <v>0.36</v>
      </c>
      <c r="H58" s="120">
        <f>G58/F58</f>
        <v>0.00586029067041725</v>
      </c>
      <c r="I58" s="93">
        <v>4.55</v>
      </c>
      <c r="J58" s="120">
        <f>0.1/'Sheet 1 - Table 5'!D58</f>
        <v>0.008019246190858059</v>
      </c>
      <c r="K58" s="120">
        <f>0.01/'Sheet 1 - Table 5'!H58</f>
        <v>0.012987012987013</v>
      </c>
      <c r="L58" s="120">
        <f>0.5/'Sheet 1 - Table 5'!I58</f>
        <v>0.000757575757575758</v>
      </c>
      <c r="M58" s="120">
        <f>J58+K58+L58</f>
        <v>0.0217638349354468</v>
      </c>
      <c r="N58" s="121">
        <f>I58*M58*1000</f>
        <v>99.0254489562829</v>
      </c>
      <c r="O58" s="122">
        <f>F58/I58</f>
        <v>13.5011868131868</v>
      </c>
      <c r="P58" s="120">
        <f>H58+M58</f>
        <v>0.0276241256058641</v>
      </c>
      <c r="Q58" s="28">
        <f>O58*P58</f>
        <v>0.372958480355708</v>
      </c>
      <c r="R58" s="123">
        <f>O58</f>
        <v>13.5011868131868</v>
      </c>
      <c r="S58" t="s" s="124">
        <v>413</v>
      </c>
      <c r="T58" s="125">
        <f>Q58</f>
        <v>0.372958480355708</v>
      </c>
      <c r="U58" s="126"/>
    </row>
    <row r="59" ht="31.7" customHeight="1">
      <c r="A59" s="119">
        <v>57</v>
      </c>
      <c r="B59" s="28">
        <f>'Sheet 1 - Table 4'!B59</f>
        <v>7</v>
      </c>
      <c r="C59" s="28">
        <f>'Sheet 1 - Table 1'!H61</f>
        <v>20</v>
      </c>
      <c r="D59" s="28">
        <f>'Sheet 1 - Table 4'!C59</f>
        <v>1.7</v>
      </c>
      <c r="E59" s="28">
        <f>'Sheet 1 - Table 5'!B59</f>
        <v>108</v>
      </c>
      <c r="F59" s="28">
        <f>'Sheet 1 - Table 1'!F61/1000</f>
        <v>63.4284</v>
      </c>
      <c r="G59" s="28">
        <v>0.36</v>
      </c>
      <c r="H59" s="120">
        <f>G59/F59</f>
        <v>0.00567569101538112</v>
      </c>
      <c r="I59" s="93">
        <v>3.25</v>
      </c>
      <c r="J59" s="120">
        <f>0.1/'Sheet 1 - Table 5'!D59</f>
        <v>0.008</v>
      </c>
      <c r="K59" s="120">
        <f>0.01/'Sheet 1 - Table 5'!H59</f>
        <v>0.0166666666666667</v>
      </c>
      <c r="L59" s="120">
        <f>0.5/'Sheet 1 - Table 5'!I59</f>
        <v>0.000833333333333333</v>
      </c>
      <c r="M59" s="120">
        <f>J59+K59+L59</f>
        <v>0.0255</v>
      </c>
      <c r="N59" s="121">
        <f>I59*M59*1000</f>
        <v>82.875</v>
      </c>
      <c r="O59" s="122">
        <f>F59/I59</f>
        <v>19.5164307692308</v>
      </c>
      <c r="P59" s="120">
        <f>H59+M59</f>
        <v>0.0311756910153811</v>
      </c>
      <c r="Q59" s="28">
        <f>O59*P59</f>
        <v>0.608438215384616</v>
      </c>
      <c r="R59" s="123">
        <f>O59</f>
        <v>19.5164307692308</v>
      </c>
      <c r="S59" t="s" s="124">
        <v>413</v>
      </c>
      <c r="T59" s="125">
        <f>Q59</f>
        <v>0.608438215384616</v>
      </c>
      <c r="U59" s="126"/>
    </row>
    <row r="60" ht="31.7" customHeight="1">
      <c r="A60" s="119">
        <v>58</v>
      </c>
      <c r="B60" s="28">
        <f>'Sheet 1 - Table 4'!B60</f>
        <v>18</v>
      </c>
      <c r="C60" s="28">
        <f>'Sheet 1 - Table 1'!H62</f>
        <v>10</v>
      </c>
      <c r="D60" s="28">
        <f>'Sheet 1 - Table 4'!C60</f>
        <v>1.7</v>
      </c>
      <c r="E60" s="28">
        <f>'Sheet 1 - Table 5'!B60</f>
        <v>155</v>
      </c>
      <c r="F60" s="28">
        <f>'Sheet 1 - Table 1'!F62/1000</f>
        <v>79.14960000000001</v>
      </c>
      <c r="G60" s="28">
        <v>0.36</v>
      </c>
      <c r="H60" s="120">
        <f>G60/F60</f>
        <v>0.00454834894933139</v>
      </c>
      <c r="I60" s="93">
        <v>1.3</v>
      </c>
      <c r="J60" s="120">
        <f>0.1/'Sheet 1 - Table 5'!D60</f>
        <v>0.00836120401337793</v>
      </c>
      <c r="K60" s="120">
        <f>0.01/'Sheet 1 - Table 5'!H60</f>
        <v>0.0196078431372549</v>
      </c>
      <c r="L60" s="120">
        <f>0.5/'Sheet 1 - Table 5'!I60</f>
        <v>0.00138888888888889</v>
      </c>
      <c r="M60" s="120">
        <f>J60+K60+L60</f>
        <v>0.0293579360395217</v>
      </c>
      <c r="N60" s="121">
        <f>I60*M60*1000</f>
        <v>38.1653168513782</v>
      </c>
      <c r="O60" s="122">
        <f>F60/I60</f>
        <v>60.8843076923077</v>
      </c>
      <c r="P60" s="120">
        <f>H60+M60</f>
        <v>0.0339062849888531</v>
      </c>
      <c r="Q60" s="28">
        <f>O60*P60</f>
        <v>2.06436068796441</v>
      </c>
      <c r="R60" s="123">
        <f>O60</f>
        <v>60.8843076923077</v>
      </c>
      <c r="S60" t="s" s="124">
        <v>413</v>
      </c>
      <c r="T60" s="125">
        <f>Q60</f>
        <v>2.06436068796441</v>
      </c>
      <c r="U60" s="126"/>
    </row>
    <row r="61" ht="31.7" customHeight="1">
      <c r="A61" s="119">
        <v>59</v>
      </c>
      <c r="B61" s="28">
        <f>'Sheet 1 - Table 4'!B61</f>
        <v>7</v>
      </c>
      <c r="C61" s="28">
        <f>'Sheet 1 - Table 1'!H63</f>
        <v>20</v>
      </c>
      <c r="D61" s="28">
        <f>'Sheet 1 - Table 4'!C61</f>
        <v>1.7</v>
      </c>
      <c r="E61" s="28">
        <f>'Sheet 1 - Table 5'!B61</f>
        <v>108</v>
      </c>
      <c r="F61" s="28">
        <f>'Sheet 1 - Table 1'!F63/1000</f>
        <v>63.414</v>
      </c>
      <c r="G61" s="28">
        <v>0.36</v>
      </c>
      <c r="H61" s="120">
        <f>G61/F61</f>
        <v>0.00567697984672154</v>
      </c>
      <c r="I61" s="93">
        <v>3.7</v>
      </c>
      <c r="J61" s="120">
        <f>0.1/'Sheet 1 - Table 5'!D61</f>
        <v>0.008006405124099281</v>
      </c>
      <c r="K61" s="120">
        <f>0.01/'Sheet 1 - Table 5'!H61</f>
        <v>0.0161290322580645</v>
      </c>
      <c r="L61" s="120">
        <f>0.5/'Sheet 1 - Table 5'!I61</f>
        <v>0.000833333333333333</v>
      </c>
      <c r="M61" s="120">
        <f>J61+K61+L61</f>
        <v>0.0249687707154971</v>
      </c>
      <c r="N61" s="121">
        <f>I61*M61*1000</f>
        <v>92.3844516473393</v>
      </c>
      <c r="O61" s="122">
        <f>F61/I61</f>
        <v>17.1389189189189</v>
      </c>
      <c r="P61" s="120">
        <f>H61+M61</f>
        <v>0.0306457505622186</v>
      </c>
      <c r="Q61" s="28">
        <f>O61*P61</f>
        <v>0.5252350340952781</v>
      </c>
      <c r="R61" s="123">
        <f>O61</f>
        <v>17.1389189189189</v>
      </c>
      <c r="S61" t="s" s="124">
        <v>413</v>
      </c>
      <c r="T61" s="125">
        <f>Q61</f>
        <v>0.5252350340952781</v>
      </c>
      <c r="U61" s="126"/>
    </row>
    <row r="62" ht="31.7" customHeight="1">
      <c r="A62" s="119">
        <v>60</v>
      </c>
      <c r="B62" s="28">
        <f>'Sheet 1 - Table 4'!B62</f>
        <v>18</v>
      </c>
      <c r="C62" s="28">
        <f>'Sheet 1 - Table 1'!H64</f>
        <v>10</v>
      </c>
      <c r="D62" s="28">
        <f>'Sheet 1 - Table 4'!C62</f>
        <v>1.7</v>
      </c>
      <c r="E62" s="28">
        <f>'Sheet 1 - Table 5'!B62</f>
        <v>155</v>
      </c>
      <c r="F62" s="28">
        <f>'Sheet 1 - Table 1'!F64/1000</f>
        <v>78.75</v>
      </c>
      <c r="G62" s="28">
        <v>0.36</v>
      </c>
      <c r="H62" s="120">
        <f>G62/F62</f>
        <v>0.00457142857142857</v>
      </c>
      <c r="I62" s="93">
        <v>1.5</v>
      </c>
      <c r="J62" s="120">
        <f>0.1/'Sheet 1 - Table 5'!D62</f>
        <v>0.00834724540901503</v>
      </c>
      <c r="K62" s="120">
        <f>0.01/'Sheet 1 - Table 5'!H62</f>
        <v>0.0188679245283019</v>
      </c>
      <c r="L62" s="120">
        <f>0.5/'Sheet 1 - Table 5'!I62</f>
        <v>0.00138888888888889</v>
      </c>
      <c r="M62" s="120">
        <f>J62+K62+L62</f>
        <v>0.0286040588262058</v>
      </c>
      <c r="N62" s="121">
        <f>I62*M62*1000</f>
        <v>42.9060882393087</v>
      </c>
      <c r="O62" s="122">
        <f>F62/I62</f>
        <v>52.5</v>
      </c>
      <c r="P62" s="120">
        <f>H62+M62</f>
        <v>0.0331754873976344</v>
      </c>
      <c r="Q62" s="28">
        <f>O62*P62</f>
        <v>1.74171308837581</v>
      </c>
      <c r="R62" s="123">
        <f>O62</f>
        <v>52.5</v>
      </c>
      <c r="S62" t="s" s="124">
        <v>413</v>
      </c>
      <c r="T62" s="125">
        <f>Q62</f>
        <v>1.74171308837581</v>
      </c>
      <c r="U62" s="126"/>
    </row>
    <row r="63" ht="31.7" customHeight="1">
      <c r="A63" s="119">
        <v>61</v>
      </c>
      <c r="B63" s="28">
        <f>'Sheet 1 - Table 4'!B63</f>
        <v>18</v>
      </c>
      <c r="C63" s="28">
        <f>'Sheet 1 - Table 1'!H65</f>
        <v>10</v>
      </c>
      <c r="D63" s="28">
        <f>'Sheet 1 - Table 4'!C63</f>
        <v>0.5</v>
      </c>
      <c r="E63" s="28">
        <f>'Sheet 1 - Table 5'!B63</f>
        <v>155</v>
      </c>
      <c r="F63" s="28">
        <f>'Sheet 1 - Table 1'!F65/1000</f>
        <v>76.518</v>
      </c>
      <c r="G63" s="28">
        <v>0.36</v>
      </c>
      <c r="H63" s="120">
        <f>G63/F63</f>
        <v>0.00470477534697718</v>
      </c>
      <c r="I63" s="93">
        <v>1.4</v>
      </c>
      <c r="J63" s="120">
        <f>0.1/'Sheet 1 - Table 5'!D63</f>
        <v>0.008340283569641369</v>
      </c>
      <c r="K63" s="120">
        <f>0.01/'Sheet 1 - Table 5'!H63</f>
        <v>0.0181818181818182</v>
      </c>
      <c r="L63" s="120">
        <f>0.5/'Sheet 1 - Table 5'!I63</f>
        <v>0.00138888888888889</v>
      </c>
      <c r="M63" s="120">
        <f>J63+K63+L63</f>
        <v>0.0279109906403485</v>
      </c>
      <c r="N63" s="121">
        <f>I63*M63*1000</f>
        <v>39.0753868964879</v>
      </c>
      <c r="O63" s="122">
        <f>F63/I63</f>
        <v>54.6557142857143</v>
      </c>
      <c r="P63" s="120">
        <f>H63+M63</f>
        <v>0.0326157659873257</v>
      </c>
      <c r="Q63" s="28">
        <f>O63*P63</f>
        <v>1.78263798701299</v>
      </c>
      <c r="R63" s="123">
        <f>O63</f>
        <v>54.6557142857143</v>
      </c>
      <c r="S63" t="s" s="124">
        <v>413</v>
      </c>
      <c r="T63" s="125">
        <f>Q63</f>
        <v>1.78263798701299</v>
      </c>
      <c r="U63" s="126"/>
    </row>
    <row r="64" ht="31.7" customHeight="1">
      <c r="A64" s="119">
        <v>62</v>
      </c>
      <c r="B64" s="28">
        <f>'Sheet 1 - Table 4'!B64</f>
        <v>18</v>
      </c>
      <c r="C64" s="28">
        <f>'Sheet 1 - Table 1'!H66</f>
        <v>10</v>
      </c>
      <c r="D64" s="28">
        <f>'Sheet 1 - Table 4'!C64</f>
        <v>0.5</v>
      </c>
      <c r="E64" s="28">
        <f>'Sheet 1 - Table 5'!B64</f>
        <v>155</v>
      </c>
      <c r="F64" s="28">
        <f>'Sheet 1 - Table 1'!F66/1000</f>
        <v>79.5924</v>
      </c>
      <c r="G64" s="28">
        <v>0.36</v>
      </c>
      <c r="H64" s="120">
        <f>G64/F64</f>
        <v>0.00452304491383599</v>
      </c>
      <c r="I64" s="93">
        <v>0.9</v>
      </c>
      <c r="J64" s="120">
        <f>0.1/'Sheet 1 - Table 5'!D64</f>
        <v>0.00909090909090909</v>
      </c>
      <c r="K64" s="120">
        <f>0.01/'Sheet 1 - Table 5'!H64</f>
        <v>0.0256410256410256</v>
      </c>
      <c r="L64" s="120">
        <f>0.5/'Sheet 1 - Table 5'!I64</f>
        <v>0.00138888888888889</v>
      </c>
      <c r="M64" s="120">
        <f>J64+K64+L64</f>
        <v>0.0361208236208236</v>
      </c>
      <c r="N64" s="121">
        <f>I64*M64*1000</f>
        <v>32.5087412587412</v>
      </c>
      <c r="O64" s="122">
        <f>F64/I64</f>
        <v>88.43600000000001</v>
      </c>
      <c r="P64" s="120">
        <f>H64+M64</f>
        <v>0.0406438685346596</v>
      </c>
      <c r="Q64" s="28">
        <f>O64*P64</f>
        <v>3.59438115773116</v>
      </c>
      <c r="R64" s="123">
        <f>O64</f>
        <v>88.43600000000001</v>
      </c>
      <c r="S64" t="s" s="124">
        <v>413</v>
      </c>
      <c r="T64" s="125">
        <f>Q64</f>
        <v>3.59438115773116</v>
      </c>
      <c r="U64" s="126"/>
    </row>
    <row r="65" ht="31.7" customHeight="1">
      <c r="A65" s="119">
        <v>63</v>
      </c>
      <c r="B65" s="28">
        <f>'Sheet 1 - Table 4'!B65</f>
        <v>7</v>
      </c>
      <c r="C65" s="28">
        <f>'Sheet 1 - Table 1'!H67</f>
        <v>20</v>
      </c>
      <c r="D65" s="28">
        <f>'Sheet 1 - Table 4'!C65</f>
        <v>0.5</v>
      </c>
      <c r="E65" s="28">
        <f>'Sheet 1 - Table 5'!B65</f>
        <v>108</v>
      </c>
      <c r="F65" s="28">
        <f>'Sheet 1 - Table 1'!F67/1000</f>
        <v>60.4548</v>
      </c>
      <c r="G65" s="28">
        <v>0.36</v>
      </c>
      <c r="H65" s="120">
        <f>G65/F65</f>
        <v>0.00595486214494134</v>
      </c>
      <c r="I65" s="93">
        <v>20.5</v>
      </c>
      <c r="J65" s="120">
        <f>0.1/'Sheet 1 - Table 5'!D65</f>
        <v>0.008</v>
      </c>
      <c r="K65" s="120">
        <f>0.01/'Sheet 1 - Table 5'!H65</f>
        <v>0.0161290322580645</v>
      </c>
      <c r="L65" s="120">
        <f>0.5/'Sheet 1 - Table 5'!I65</f>
        <v>0.000555555555555556</v>
      </c>
      <c r="M65" s="120">
        <f>J65+K65+L65</f>
        <v>0.0246845878136201</v>
      </c>
      <c r="N65" s="121">
        <f>I65*M65*1000</f>
        <v>506.034050179212</v>
      </c>
      <c r="O65" s="122">
        <f>F65/I65</f>
        <v>2.94901463414634</v>
      </c>
      <c r="P65" s="120">
        <f>H65+M65</f>
        <v>0.0306394499585614</v>
      </c>
      <c r="Q65" s="28">
        <f>O65*P65</f>
        <v>0.090356186309992</v>
      </c>
      <c r="R65" s="123">
        <f>O65</f>
        <v>2.94901463414634</v>
      </c>
      <c r="S65" t="s" s="124">
        <v>413</v>
      </c>
      <c r="T65" s="125">
        <f>Q65</f>
        <v>0.090356186309992</v>
      </c>
      <c r="U65" s="126"/>
    </row>
    <row r="66" ht="31.7" customHeight="1">
      <c r="A66" s="127"/>
      <c r="B66" s="42"/>
      <c r="C66" s="42"/>
      <c r="D66" s="42"/>
      <c r="E66" s="42"/>
      <c r="F66" s="27"/>
      <c r="G66" s="42"/>
      <c r="H66" s="120"/>
      <c r="I66" s="93"/>
      <c r="J66" s="120"/>
      <c r="K66" s="120"/>
      <c r="L66" s="120"/>
      <c r="M66" s="120"/>
      <c r="N66" s="121"/>
      <c r="O66" s="122"/>
      <c r="P66" s="120"/>
      <c r="Q66" s="28"/>
      <c r="R66" s="128"/>
      <c r="S66" s="129"/>
      <c r="T66" s="130"/>
      <c r="U66" s="126"/>
    </row>
    <row r="67" ht="31.7" customHeight="1">
      <c r="A67" s="127"/>
      <c r="B67" s="42"/>
      <c r="C67" s="42"/>
      <c r="D67" s="42"/>
      <c r="E67" s="42"/>
      <c r="F67" s="27"/>
      <c r="G67" s="42"/>
      <c r="H67" s="120"/>
      <c r="I67" s="93"/>
      <c r="J67" s="120"/>
      <c r="K67" s="120"/>
      <c r="L67" s="120"/>
      <c r="M67" s="120"/>
      <c r="N67" s="121"/>
      <c r="O67" s="122"/>
      <c r="P67" s="120"/>
      <c r="Q67" s="28"/>
      <c r="R67" s="128"/>
      <c r="S67" s="129"/>
      <c r="T67" s="130"/>
      <c r="U67" s="126"/>
    </row>
    <row r="68" ht="30.35" customHeight="1">
      <c r="A68" t="s" s="131">
        <v>414</v>
      </c>
      <c r="B68" t="s" s="132">
        <v>415</v>
      </c>
      <c r="C68" s="47"/>
      <c r="D68" s="47"/>
      <c r="E68" s="47"/>
      <c r="F68" s="47"/>
      <c r="G68" s="47"/>
      <c r="H68" t="s" s="133">
        <v>416</v>
      </c>
      <c r="I68" s="47"/>
      <c r="J68" s="47"/>
      <c r="K68" t="s" s="133">
        <v>417</v>
      </c>
      <c r="L68" s="47"/>
      <c r="M68" s="47"/>
      <c r="N68" s="47"/>
      <c r="O68" t="s" s="134">
        <v>418</v>
      </c>
      <c r="P68" s="47"/>
      <c r="Q68" s="47"/>
      <c r="R68" s="135"/>
      <c r="S68" s="136"/>
      <c r="T68" s="137"/>
      <c r="U68" s="59"/>
    </row>
    <row r="69" ht="30.35" customHeight="1">
      <c r="A69" t="s" s="131">
        <v>414</v>
      </c>
      <c r="B69" t="s" s="138">
        <v>419</v>
      </c>
      <c r="C69" s="47"/>
      <c r="D69" s="47"/>
      <c r="E69" s="47"/>
      <c r="F69" s="47"/>
      <c r="G69" s="47"/>
      <c r="H69" t="s" s="139">
        <v>420</v>
      </c>
      <c r="I69" s="47"/>
      <c r="J69" s="47"/>
      <c r="K69" t="s" s="133">
        <v>421</v>
      </c>
      <c r="L69" s="47"/>
      <c r="M69" s="47"/>
      <c r="N69" s="47"/>
      <c r="O69" t="s" s="133">
        <v>422</v>
      </c>
      <c r="P69" s="47"/>
      <c r="Q69" s="47"/>
      <c r="R69" s="135"/>
      <c r="S69" s="136"/>
      <c r="T69" s="137"/>
      <c r="U69" s="59"/>
    </row>
    <row r="70" ht="30.35" customHeight="1">
      <c r="A70" t="s" s="131">
        <v>159</v>
      </c>
      <c r="B70" t="s" s="140">
        <v>423</v>
      </c>
      <c r="C70" s="47"/>
      <c r="D70" s="47"/>
      <c r="E70" s="47"/>
      <c r="F70" s="47"/>
      <c r="G70" s="47"/>
      <c r="H70" s="47"/>
      <c r="I70" s="47"/>
      <c r="J70" s="47"/>
      <c r="K70" s="47"/>
      <c r="L70" s="47"/>
      <c r="M70" s="47"/>
      <c r="N70" s="47"/>
      <c r="O70" s="47"/>
      <c r="P70" s="47"/>
      <c r="Q70" s="47"/>
      <c r="R70" s="47"/>
      <c r="S70" s="47"/>
      <c r="T70" s="47"/>
      <c r="U70" s="47"/>
    </row>
    <row r="71" ht="30.35" customHeight="1">
      <c r="A71" t="s" s="131">
        <v>159</v>
      </c>
      <c r="B71" t="s" s="141">
        <v>424</v>
      </c>
      <c r="C71" s="47"/>
      <c r="D71" s="47"/>
      <c r="E71" s="47"/>
      <c r="F71" s="47"/>
      <c r="G71" s="47"/>
      <c r="H71" s="47"/>
      <c r="I71" s="47"/>
      <c r="J71" s="47"/>
      <c r="K71" s="47"/>
      <c r="L71" s="47"/>
      <c r="M71" s="47"/>
      <c r="N71" s="47"/>
      <c r="O71" s="47"/>
      <c r="P71" s="47"/>
      <c r="Q71" s="47"/>
      <c r="R71" s="47"/>
      <c r="S71" s="47"/>
      <c r="T71" s="47"/>
      <c r="U71" s="47"/>
    </row>
  </sheetData>
  <mergeCells count="12">
    <mergeCell ref="R2:T2"/>
    <mergeCell ref="H68:J68"/>
    <mergeCell ref="K68:N68"/>
    <mergeCell ref="H69:J69"/>
    <mergeCell ref="K69:N69"/>
    <mergeCell ref="O68:R68"/>
    <mergeCell ref="O69:S69"/>
    <mergeCell ref="B1:U1"/>
    <mergeCell ref="B68:G68"/>
    <mergeCell ref="B69:G69"/>
    <mergeCell ref="B70:U70"/>
    <mergeCell ref="B71:U7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8.xml><?xml version="1.0" encoding="utf-8"?>
<worksheet xmlns:r="http://schemas.openxmlformats.org/officeDocument/2006/relationships" xmlns="http://schemas.openxmlformats.org/spreadsheetml/2006/main">
  <dimension ref="A2:P71"/>
  <sheetViews>
    <sheetView workbookViewId="0" showGridLines="0" defaultGridColor="1"/>
  </sheetViews>
  <sheetFormatPr defaultColWidth="16.3333" defaultRowHeight="19.9" customHeight="1" outlineLevelRow="0" outlineLevelCol="0"/>
  <cols>
    <col min="1" max="1" width="9.52344" style="142" customWidth="1"/>
    <col min="2" max="6" width="12.7031" style="142" customWidth="1"/>
    <col min="7" max="7" width="10.5547" style="142" customWidth="1"/>
    <col min="8" max="8" width="15.9062" style="142" customWidth="1"/>
    <col min="9" max="9" width="18.625" style="142" customWidth="1"/>
    <col min="10" max="10" width="8.41406" style="142" customWidth="1"/>
    <col min="11" max="11" width="3.85156" style="142" customWidth="1"/>
    <col min="12" max="12" width="7.02344" style="142" customWidth="1"/>
    <col min="13" max="13" width="17.9531" style="142" customWidth="1"/>
    <col min="14" max="14" width="18.5469" style="142" customWidth="1"/>
    <col min="15" max="15" width="19.6016" style="142" customWidth="1"/>
    <col min="16" max="16" width="35.9219" style="142" customWidth="1"/>
    <col min="17" max="16384" width="16.3516" style="142" customWidth="1"/>
  </cols>
  <sheetData>
    <row r="1" ht="52.05" customHeight="1">
      <c r="A1" t="s" s="143">
        <v>425</v>
      </c>
      <c r="B1" s="143"/>
      <c r="C1" s="143"/>
      <c r="D1" s="143"/>
      <c r="E1" s="143"/>
      <c r="F1" s="143"/>
      <c r="G1" s="143"/>
      <c r="H1" s="143"/>
      <c r="I1" s="143"/>
      <c r="J1" s="143"/>
      <c r="K1" s="143"/>
      <c r="L1" s="143"/>
      <c r="M1" s="143"/>
      <c r="N1" s="143"/>
      <c r="O1" s="143"/>
      <c r="P1" s="143"/>
    </row>
    <row r="2" ht="81.45" customHeight="1">
      <c r="A2" t="s" s="144">
        <v>427</v>
      </c>
      <c r="B2" t="s" s="145">
        <v>11</v>
      </c>
      <c r="C2" t="s" s="145">
        <v>170</v>
      </c>
      <c r="D2" t="s" s="145">
        <v>399</v>
      </c>
      <c r="E2" t="s" s="145">
        <v>166</v>
      </c>
      <c r="F2" t="s" s="146">
        <v>244</v>
      </c>
      <c r="G2" t="s" s="147">
        <v>428</v>
      </c>
      <c r="H2" t="s" s="148">
        <v>429</v>
      </c>
      <c r="I2" t="s" s="149">
        <v>430</v>
      </c>
      <c r="J2" t="s" s="145">
        <v>431</v>
      </c>
      <c r="K2" s="150"/>
      <c r="L2" s="150"/>
      <c r="M2" t="s" s="149">
        <v>432</v>
      </c>
      <c r="N2" t="s" s="149">
        <v>433</v>
      </c>
      <c r="O2" t="s" s="151">
        <v>434</v>
      </c>
      <c r="P2" t="s" s="152">
        <v>21</v>
      </c>
    </row>
    <row r="3" ht="40.5" customHeight="1">
      <c r="A3" s="153">
        <v>1</v>
      </c>
      <c r="B3" s="154">
        <f>'Sheet 1 - Table 2'!B3</f>
        <v>7</v>
      </c>
      <c r="C3" s="155">
        <f>'Sheet 1 - Table 5'!G3</f>
        <v>13</v>
      </c>
      <c r="D3" s="155">
        <f>'Sheet 1 - Table 2'!E3</f>
        <v>100</v>
      </c>
      <c r="E3" s="155">
        <f>'Sheet 1 - Table 5'!C3</f>
        <v>65</v>
      </c>
      <c r="F3" s="155">
        <f>'Sheet 1 - Table 2'!D3</f>
        <v>1.04</v>
      </c>
      <c r="G3" s="155">
        <f>'Sheet 1 - Table 4'!E3</f>
        <v>13.53</v>
      </c>
      <c r="H3" s="156">
        <f>'Sheet 1 - Table 2'!F3</f>
        <v>63.9036</v>
      </c>
      <c r="I3" s="156">
        <f>'Sheet 1 - Table 2'!I3</f>
        <v>39.5</v>
      </c>
      <c r="J3" s="157">
        <f>'Sheet 1 - Table 2'!O3</f>
        <v>1.61781265822785</v>
      </c>
      <c r="K3" t="s" s="158">
        <v>413</v>
      </c>
      <c r="L3" s="159">
        <f>'Sheet 1 - Table 2'!T3</f>
        <v>0.040930906329114</v>
      </c>
      <c r="M3" s="156">
        <f>H3-I3</f>
        <v>24.4036</v>
      </c>
      <c r="N3" s="156">
        <f>('Sheet 1 - Table 5'!I3+('Sheet 1 - Table 5'!I3*('Sheet 1 - Table 4'!E3-'Sheet 1 - Table 4'!G3)/('Sheet 1 - Table 4'!G3+-'Sheet 1 - Table 4'!F3)))/60</f>
        <v>56.25</v>
      </c>
      <c r="O3" s="160">
        <f>M3/N3*1000/60</f>
        <v>7.2306962962963</v>
      </c>
      <c r="P3" t="s" s="161">
        <v>24</v>
      </c>
    </row>
    <row r="4" ht="40.5" customHeight="1">
      <c r="A4" s="162">
        <v>2</v>
      </c>
      <c r="B4" s="163">
        <f>'Sheet 1 - Table 2'!B4</f>
        <v>7</v>
      </c>
      <c r="C4" s="164">
        <f>'Sheet 1 - Table 5'!G4</f>
        <v>13</v>
      </c>
      <c r="D4" s="164">
        <f>'Sheet 1 - Table 2'!E4</f>
        <v>108</v>
      </c>
      <c r="E4" s="164">
        <f>'Sheet 1 - Table 5'!C4</f>
        <v>65</v>
      </c>
      <c r="F4" s="164">
        <f>'Sheet 1 - Table 2'!D4</f>
        <v>1.04</v>
      </c>
      <c r="G4" s="164">
        <f>'Sheet 1 - Table 4'!E4</f>
        <v>13.32</v>
      </c>
      <c r="H4" s="165">
        <f>'Sheet 1 - Table 2'!F4</f>
        <v>63.9684</v>
      </c>
      <c r="I4" s="165">
        <f>'Sheet 1 - Table 2'!I4</f>
        <v>11.5</v>
      </c>
      <c r="J4" s="166">
        <f>'Sheet 1 - Table 2'!O4</f>
        <v>5.56246956521739</v>
      </c>
      <c r="K4" t="s" s="167">
        <v>413</v>
      </c>
      <c r="L4" s="168">
        <f>'Sheet 1 - Table 2'!T4</f>
        <v>0.140699582608696</v>
      </c>
      <c r="M4" s="165">
        <f>H4-I4</f>
        <v>52.4684</v>
      </c>
      <c r="N4" s="165">
        <f>('Sheet 1 - Table 5'!I4+('Sheet 1 - Table 5'!I4*('Sheet 1 - Table 4'!E4-'Sheet 1 - Table 4'!G4)/('Sheet 1 - Table 4'!G4+-'Sheet 1 - Table 4'!F4)))/60</f>
        <v>16.3636363636364</v>
      </c>
      <c r="O4" s="169">
        <f>M4/N4*1000/60</f>
        <v>53.4400370370369</v>
      </c>
      <c r="P4" t="s" s="170">
        <v>24</v>
      </c>
    </row>
    <row r="5" ht="40.5" customHeight="1">
      <c r="A5" s="171">
        <v>3</v>
      </c>
      <c r="B5" s="172">
        <f>'Sheet 1 - Table 2'!B5</f>
        <v>7</v>
      </c>
      <c r="C5" s="173">
        <f>'Sheet 1 - Table 5'!G5</f>
        <v>13</v>
      </c>
      <c r="D5" s="173">
        <f>'Sheet 1 - Table 2'!E5</f>
        <v>116</v>
      </c>
      <c r="E5" s="173">
        <f>'Sheet 1 - Table 5'!C5</f>
        <v>65</v>
      </c>
      <c r="F5" s="173">
        <f>'Sheet 1 - Table 2'!D5</f>
        <v>1.04</v>
      </c>
      <c r="G5" s="173">
        <f>'Sheet 1 - Table 4'!E5</f>
        <v>13.33</v>
      </c>
      <c r="H5" s="174">
        <f>'Sheet 1 - Table 2'!F5</f>
        <v>64.008</v>
      </c>
      <c r="I5" s="174">
        <f>'Sheet 1 - Table 2'!I5</f>
        <v>12.5</v>
      </c>
      <c r="J5" s="175">
        <f>'Sheet 1 - Table 2'!O5</f>
        <v>5.12064</v>
      </c>
      <c r="K5" t="s" s="176">
        <v>413</v>
      </c>
      <c r="L5" s="177">
        <f>'Sheet 1 - Table 2'!T5</f>
        <v>0.130799010909091</v>
      </c>
      <c r="M5" s="174">
        <f>H5-I5</f>
        <v>51.508</v>
      </c>
      <c r="N5" s="174">
        <f>('Sheet 1 - Table 5'!I5+('Sheet 1 - Table 5'!I5*('Sheet 1 - Table 4'!E5-'Sheet 1 - Table 4'!G5)/('Sheet 1 - Table 4'!G5+-'Sheet 1 - Table 4'!F5)))/60</f>
        <v>18.3333333333333</v>
      </c>
      <c r="O5" s="178">
        <f>M5/N5*1000/60</f>
        <v>46.8254545454546</v>
      </c>
      <c r="P5" t="s" s="179">
        <v>24</v>
      </c>
    </row>
    <row r="6" ht="40.5" customHeight="1">
      <c r="A6" s="162">
        <v>4</v>
      </c>
      <c r="B6" s="163">
        <f>'Sheet 1 - Table 2'!B6</f>
        <v>7</v>
      </c>
      <c r="C6" s="164">
        <f>'Sheet 1 - Table 5'!G6</f>
        <v>12.5</v>
      </c>
      <c r="D6" s="164">
        <f>'Sheet 1 - Table 2'!E6</f>
        <v>108</v>
      </c>
      <c r="E6" s="164">
        <f>'Sheet 1 - Table 5'!C6</f>
        <v>65</v>
      </c>
      <c r="F6" s="164">
        <f>'Sheet 1 - Table 2'!D6</f>
        <v>1.04</v>
      </c>
      <c r="G6" s="164">
        <f>'Sheet 1 - Table 4'!E6</f>
        <v>13.32</v>
      </c>
      <c r="H6" s="165">
        <f>'Sheet 1 - Table 2'!F6</f>
        <v>63.9684</v>
      </c>
      <c r="I6" s="165">
        <f>'Sheet 1 - Table 2'!I6</f>
        <v>9.699999999999999</v>
      </c>
      <c r="J6" s="166">
        <f>'Sheet 1 - Table 2'!O6</f>
        <v>6.59468041237113</v>
      </c>
      <c r="K6" t="s" s="167">
        <v>413</v>
      </c>
      <c r="L6" s="168">
        <f>'Sheet 1 - Table 2'!T6</f>
        <v>0.17808174147502</v>
      </c>
      <c r="M6" s="165">
        <f>H6-I6</f>
        <v>54.2684</v>
      </c>
      <c r="N6" s="165">
        <f>('Sheet 1 - Table 5'!I6+('Sheet 1 - Table 5'!I6*('Sheet 1 - Table 4'!E6-'Sheet 1 - Table 4'!G6)/('Sheet 1 - Table 4'!G6+-'Sheet 1 - Table 4'!F6)))/60</f>
        <v>16.6666666666667</v>
      </c>
      <c r="O6" s="169">
        <f>M6/N6*1000/60</f>
        <v>54.2683999999999</v>
      </c>
      <c r="P6" t="s" s="180">
        <v>31</v>
      </c>
    </row>
    <row r="7" ht="40.5" customHeight="1">
      <c r="A7" s="171">
        <v>5</v>
      </c>
      <c r="B7" s="172">
        <f>'Sheet 1 - Table 2'!B7</f>
        <v>7</v>
      </c>
      <c r="C7" s="173">
        <f>'Sheet 1 - Table 5'!G7</f>
        <v>12</v>
      </c>
      <c r="D7" s="173">
        <f>'Sheet 1 - Table 2'!E7</f>
        <v>108</v>
      </c>
      <c r="E7" s="173">
        <f>'Sheet 1 - Table 5'!C7</f>
        <v>65</v>
      </c>
      <c r="F7" s="173">
        <f>'Sheet 1 - Table 2'!D7</f>
        <v>1.04</v>
      </c>
      <c r="G7" s="173">
        <f>'Sheet 1 - Table 4'!E7</f>
        <v>13.33</v>
      </c>
      <c r="H7" s="174">
        <f>'Sheet 1 - Table 2'!F7</f>
        <v>63.7704</v>
      </c>
      <c r="I7" s="174">
        <f>'Sheet 1 - Table 2'!I7</f>
        <v>9.6</v>
      </c>
      <c r="J7" s="175">
        <f>'Sheet 1 - Table 2'!O7</f>
        <v>6.64275</v>
      </c>
      <c r="K7" t="s" s="176">
        <v>413</v>
      </c>
      <c r="L7" s="177">
        <f>'Sheet 1 - Table 2'!T7</f>
        <v>0.199701819897582</v>
      </c>
      <c r="M7" s="174">
        <f>H7-I7</f>
        <v>54.1704</v>
      </c>
      <c r="N7" s="174">
        <f>('Sheet 1 - Table 5'!I7+('Sheet 1 - Table 5'!I7*('Sheet 1 - Table 4'!E7-'Sheet 1 - Table 4'!G7)/('Sheet 1 - Table 4'!G7+-'Sheet 1 - Table 4'!F7)))/60</f>
        <v>20.625</v>
      </c>
      <c r="O7" s="178">
        <f>M7/N7*1000/60</f>
        <v>43.7740606060606</v>
      </c>
      <c r="P7" t="s" s="181">
        <v>31</v>
      </c>
    </row>
    <row r="8" ht="40.5" customHeight="1">
      <c r="A8" s="182">
        <v>6</v>
      </c>
      <c r="B8" s="183">
        <f>'Sheet 1 - Table 2'!B8</f>
        <v>7</v>
      </c>
      <c r="C8" s="184">
        <f>'Sheet 1 - Table 5'!G8</f>
        <v>12.3</v>
      </c>
      <c r="D8" s="184">
        <f>'Sheet 1 - Table 2'!E8</f>
        <v>108</v>
      </c>
      <c r="E8" s="184">
        <f>'Sheet 1 - Table 5'!C8</f>
        <v>65</v>
      </c>
      <c r="F8" s="184">
        <f>'Sheet 1 - Table 2'!D8</f>
        <v>1.04</v>
      </c>
      <c r="G8" s="184">
        <f>'Sheet 1 - Table 4'!E8</f>
        <v>13.32</v>
      </c>
      <c r="H8" s="185">
        <f>'Sheet 1 - Table 2'!F8</f>
        <v>63.8424</v>
      </c>
      <c r="I8" s="185">
        <f>'Sheet 1 - Table 2'!I8</f>
        <v>9.800000000000001</v>
      </c>
      <c r="J8" s="186">
        <f>'Sheet 1 - Table 2'!O8</f>
        <v>6.5145306122449</v>
      </c>
      <c r="K8" t="s" s="187">
        <v>413</v>
      </c>
      <c r="L8" s="188">
        <f>'Sheet 1 - Table 2'!T8</f>
        <v>0.18251466152899</v>
      </c>
      <c r="M8" s="185">
        <f>H8-I8</f>
        <v>54.0424</v>
      </c>
      <c r="N8" s="185">
        <f>('Sheet 1 - Table 5'!I8+('Sheet 1 - Table 5'!I8*('Sheet 1 - Table 4'!E8-'Sheet 1 - Table 4'!G8)/('Sheet 1 - Table 4'!G8+-'Sheet 1 - Table 4'!F8)))/60</f>
        <v>18.3333333333333</v>
      </c>
      <c r="O8" s="189">
        <f>M8/N8*1000/60</f>
        <v>49.1294545454546</v>
      </c>
      <c r="P8" t="s" s="170">
        <v>31</v>
      </c>
    </row>
    <row r="9" ht="40.5" customHeight="1">
      <c r="A9" s="190">
        <v>7</v>
      </c>
      <c r="B9" s="191">
        <f>'Sheet 1 - Table 2'!B9</f>
        <v>7</v>
      </c>
      <c r="C9" s="192">
        <f>'Sheet 1 - Table 5'!G9</f>
        <v>12.7</v>
      </c>
      <c r="D9" s="192">
        <f>'Sheet 1 - Table 2'!E9</f>
        <v>108</v>
      </c>
      <c r="E9" s="192">
        <f>'Sheet 1 - Table 5'!C9</f>
        <v>65</v>
      </c>
      <c r="F9" s="192">
        <f>'Sheet 1 - Table 2'!D9</f>
        <v>1.04</v>
      </c>
      <c r="G9" s="192">
        <f>'Sheet 1 - Table 4'!E9</f>
        <v>13.33</v>
      </c>
      <c r="H9" s="193">
        <f>'Sheet 1 - Table 2'!F9</f>
        <v>63.6732</v>
      </c>
      <c r="I9" s="193">
        <f>'Sheet 1 - Table 2'!I9</f>
        <v>11.5</v>
      </c>
      <c r="J9" s="194">
        <f>'Sheet 1 - Table 2'!O9</f>
        <v>5.5368</v>
      </c>
      <c r="K9" t="s" s="195">
        <v>413</v>
      </c>
      <c r="L9" s="196">
        <f>'Sheet 1 - Table 2'!T9</f>
        <v>0.144651330734906</v>
      </c>
      <c r="M9" s="193">
        <f>H9-I9</f>
        <v>52.1732</v>
      </c>
      <c r="N9" s="193">
        <f>('Sheet 1 - Table 5'!I9+('Sheet 1 - Table 5'!I9*('Sheet 1 - Table 4'!E9-'Sheet 1 - Table 4'!G9)/('Sheet 1 - Table 4'!G9+-'Sheet 1 - Table 4'!F9)))/60</f>
        <v>18.3333333333333</v>
      </c>
      <c r="O9" s="197">
        <f>M9/N9*1000/60</f>
        <v>47.4301818181819</v>
      </c>
      <c r="P9" t="s" s="198">
        <v>31</v>
      </c>
    </row>
    <row r="10" ht="40.5" customHeight="1">
      <c r="A10" s="199">
        <v>8</v>
      </c>
      <c r="B10" s="200">
        <f>'Sheet 1 - Table 2'!B10</f>
        <v>7</v>
      </c>
      <c r="C10" s="201">
        <f>'Sheet 1 - Table 5'!G10</f>
        <v>12.5</v>
      </c>
      <c r="D10" s="201">
        <f>'Sheet 1 - Table 2'!E10</f>
        <v>108</v>
      </c>
      <c r="E10" s="201">
        <f>'Sheet 1 - Table 5'!C10</f>
        <v>65</v>
      </c>
      <c r="F10" s="201">
        <f>'Sheet 1 - Table 2'!D10</f>
        <v>1.04</v>
      </c>
      <c r="G10" s="201">
        <f>'Sheet 1 - Table 4'!E10</f>
        <v>13.21</v>
      </c>
      <c r="H10" s="202">
        <f>'Sheet 1 - Table 2'!F10</f>
        <v>31.356</v>
      </c>
      <c r="I10" s="202">
        <f>'Sheet 1 - Table 2'!I10</f>
        <v>10.25</v>
      </c>
      <c r="J10" s="203">
        <f>'Sheet 1 - Table 2'!O10</f>
        <v>3.05912195121951</v>
      </c>
      <c r="K10" t="s" s="204">
        <v>413</v>
      </c>
      <c r="L10" s="205">
        <f>'Sheet 1 - Table 2'!T10</f>
        <v>0.0995334634146343</v>
      </c>
      <c r="M10" s="202">
        <f>H10-I10</f>
        <v>21.106</v>
      </c>
      <c r="N10" s="202">
        <f>('Sheet 1 - Table 5'!I10+('Sheet 1 - Table 5'!I10*('Sheet 1 - Table 4'!E10-'Sheet 1 - Table 4'!G10)/('Sheet 1 - Table 4'!G10+-'Sheet 1 - Table 4'!F10)))/60</f>
        <v>17.1428571428571</v>
      </c>
      <c r="O10" s="206">
        <f>M10/N10*1000/60</f>
        <v>20.5197222222223</v>
      </c>
      <c r="P10" t="s" s="207">
        <v>40</v>
      </c>
    </row>
    <row r="11" ht="40.5" customHeight="1">
      <c r="A11" s="171">
        <v>9</v>
      </c>
      <c r="B11" s="172">
        <f>'Sheet 1 - Table 2'!B11</f>
        <v>7</v>
      </c>
      <c r="C11" s="173">
        <f>'Sheet 1 - Table 5'!G11</f>
        <v>12.5</v>
      </c>
      <c r="D11" s="173">
        <f>'Sheet 1 - Table 2'!E11</f>
        <v>108</v>
      </c>
      <c r="E11" s="173">
        <f>'Sheet 1 - Table 5'!C11</f>
        <v>65</v>
      </c>
      <c r="F11" s="173">
        <f>'Sheet 1 - Table 2'!D11</f>
        <v>1.04</v>
      </c>
      <c r="G11" s="173">
        <f>'Sheet 1 - Table 4'!E11</f>
        <v>13.24</v>
      </c>
      <c r="H11" s="174">
        <f>'Sheet 1 - Table 2'!F11</f>
        <v>63.4572</v>
      </c>
      <c r="I11" s="174">
        <f>'Sheet 1 - Table 2'!I11</f>
        <v>10.9</v>
      </c>
      <c r="J11" s="175">
        <f>'Sheet 1 - Table 2'!O11</f>
        <v>5.82176146788991</v>
      </c>
      <c r="K11" t="s" s="176">
        <v>413</v>
      </c>
      <c r="L11" s="177">
        <f>'Sheet 1 - Table 2'!T11</f>
        <v>0.158443218396283</v>
      </c>
      <c r="M11" s="174">
        <f>H11-I11</f>
        <v>52.5572</v>
      </c>
      <c r="N11" s="174">
        <f>('Sheet 1 - Table 5'!I11+('Sheet 1 - Table 5'!I11*('Sheet 1 - Table 4'!E11-'Sheet 1 - Table 4'!G11)/('Sheet 1 - Table 4'!G11+-'Sheet 1 - Table 4'!F11)))/60</f>
        <v>18.75</v>
      </c>
      <c r="O11" s="178">
        <f>M11/N11*1000/60</f>
        <v>46.7175111111111</v>
      </c>
      <c r="P11" t="s" s="181">
        <v>40</v>
      </c>
    </row>
    <row r="12" ht="40.5" customHeight="1">
      <c r="A12" s="162">
        <v>10</v>
      </c>
      <c r="B12" s="163">
        <f>'Sheet 1 - Table 2'!B12</f>
        <v>7</v>
      </c>
      <c r="C12" s="164">
        <f>'Sheet 1 - Table 5'!G12</f>
        <v>12.5</v>
      </c>
      <c r="D12" s="164">
        <f>'Sheet 1 - Table 2'!E12</f>
        <v>108</v>
      </c>
      <c r="E12" s="164">
        <f>'Sheet 1 - Table 5'!C12</f>
        <v>65</v>
      </c>
      <c r="F12" s="164">
        <f>'Sheet 1 - Table 2'!D12</f>
        <v>1.04</v>
      </c>
      <c r="G12" s="164">
        <f>'Sheet 1 - Table 4'!E12</f>
        <v>13.26</v>
      </c>
      <c r="H12" s="165">
        <f>'Sheet 1 - Table 2'!F12</f>
        <v>94.34520000000001</v>
      </c>
      <c r="I12" s="165">
        <f>'Sheet 1 - Table 2'!I12</f>
        <v>39</v>
      </c>
      <c r="J12" s="166">
        <f>'Sheet 1 - Table 2'!O12</f>
        <v>2.41910769230769</v>
      </c>
      <c r="K12" t="s" s="167">
        <v>413</v>
      </c>
      <c r="L12" s="168">
        <f>'Sheet 1 - Table 2'!T12</f>
        <v>0.0598304384615385</v>
      </c>
      <c r="M12" s="165">
        <f>H12-I12</f>
        <v>55.3452</v>
      </c>
      <c r="N12" s="165">
        <f>('Sheet 1 - Table 5'!I12+('Sheet 1 - Table 5'!I12*('Sheet 1 - Table 4'!E12-'Sheet 1 - Table 4'!G12)/('Sheet 1 - Table 4'!G12+-'Sheet 1 - Table 4'!F12)))/60</f>
        <v>65</v>
      </c>
      <c r="O12" s="169">
        <f>M12/N12*1000/60</f>
        <v>14.1910769230769</v>
      </c>
      <c r="P12" t="s" s="180">
        <v>40</v>
      </c>
    </row>
    <row r="13" ht="40.5" customHeight="1">
      <c r="A13" s="171">
        <v>11</v>
      </c>
      <c r="B13" s="172">
        <f>'Sheet 1 - Table 2'!B13</f>
        <v>7</v>
      </c>
      <c r="C13" s="173">
        <f>'Sheet 1 - Table 5'!G13</f>
        <v>12.5</v>
      </c>
      <c r="D13" s="173">
        <f>'Sheet 1 - Table 2'!E13</f>
        <v>108</v>
      </c>
      <c r="E13" s="173">
        <f>'Sheet 1 - Table 5'!C13</f>
        <v>65</v>
      </c>
      <c r="F13" s="173">
        <f>'Sheet 1 - Table 2'!D13</f>
        <v>1.04</v>
      </c>
      <c r="G13" s="173">
        <f>'Sheet 1 - Table 4'!E13</f>
        <v>13.25</v>
      </c>
      <c r="H13" s="174">
        <f>'Sheet 1 - Table 2'!F13</f>
        <v>47.7324</v>
      </c>
      <c r="I13" s="174">
        <f>'Sheet 1 - Table 2'!I13</f>
        <v>4.8</v>
      </c>
      <c r="J13" s="175">
        <f>'Sheet 1 - Table 2'!O13</f>
        <v>9.94425</v>
      </c>
      <c r="K13" t="s" s="176">
        <v>413</v>
      </c>
      <c r="L13" s="177">
        <f>'Sheet 1 - Table 2'!T13</f>
        <v>0.287568967948718</v>
      </c>
      <c r="M13" s="174">
        <f>H13-I13</f>
        <v>42.9324</v>
      </c>
      <c r="N13" s="174">
        <f>('Sheet 1 - Table 5'!I13+('Sheet 1 - Table 5'!I13*('Sheet 1 - Table 4'!E13-'Sheet 1 - Table 4'!G13)/('Sheet 1 - Table 4'!G13+-'Sheet 1 - Table 4'!F13)))/60</f>
        <v>8.18181818181818</v>
      </c>
      <c r="O13" s="178">
        <f>M13/N13*1000/60</f>
        <v>87.4548888888889</v>
      </c>
      <c r="P13" t="s" s="181">
        <v>40</v>
      </c>
    </row>
    <row r="14" ht="40.5" customHeight="1">
      <c r="A14" s="162">
        <v>12</v>
      </c>
      <c r="B14" s="163">
        <f>'Sheet 1 - Table 2'!B14</f>
        <v>7</v>
      </c>
      <c r="C14" s="164">
        <f>'Sheet 1 - Table 5'!G14</f>
        <v>12.5</v>
      </c>
      <c r="D14" s="164">
        <f>'Sheet 1 - Table 2'!E14</f>
        <v>108</v>
      </c>
      <c r="E14" s="164">
        <f>'Sheet 1 - Table 5'!C14</f>
        <v>65</v>
      </c>
      <c r="F14" s="164">
        <f>'Sheet 1 - Table 2'!D14</f>
        <v>1.04</v>
      </c>
      <c r="G14" s="164">
        <f>'Sheet 1 - Table 4'!E14</f>
        <v>13.22</v>
      </c>
      <c r="H14" s="165">
        <f>'Sheet 1 - Table 2'!F14</f>
        <v>31.7808</v>
      </c>
      <c r="I14" s="165">
        <f>'Sheet 1 - Table 2'!I14</f>
        <v>10.45</v>
      </c>
      <c r="J14" s="166">
        <f>'Sheet 1 - Table 2'!O14</f>
        <v>3.04122488038278</v>
      </c>
      <c r="K14" t="s" s="167">
        <v>413</v>
      </c>
      <c r="L14" s="168">
        <f>'Sheet 1 - Table 2'!T14</f>
        <v>0.09896564665980311</v>
      </c>
      <c r="M14" s="165">
        <f>H14-I14</f>
        <v>21.3308</v>
      </c>
      <c r="N14" s="165">
        <f>('Sheet 1 - Table 5'!I14+('Sheet 1 - Table 5'!I14*('Sheet 1 - Table 4'!E14-'Sheet 1 - Table 4'!G14)/('Sheet 1 - Table 4'!G14+-'Sheet 1 - Table 4'!F14)))/60</f>
        <v>17.5</v>
      </c>
      <c r="O14" s="169">
        <f>M14/N14*1000/60</f>
        <v>20.3150476190476</v>
      </c>
      <c r="P14" t="s" s="180">
        <v>40</v>
      </c>
    </row>
    <row r="15" ht="40.5" customHeight="1">
      <c r="A15" s="171">
        <v>13</v>
      </c>
      <c r="B15" s="172">
        <f>'Sheet 1 - Table 2'!B15</f>
        <v>7</v>
      </c>
      <c r="C15" s="173">
        <f>'Sheet 1 - Table 5'!G15</f>
        <v>12.5</v>
      </c>
      <c r="D15" s="173">
        <f>'Sheet 1 - Table 2'!E15</f>
        <v>108</v>
      </c>
      <c r="E15" s="173">
        <f>'Sheet 1 - Table 5'!C15</f>
        <v>65</v>
      </c>
      <c r="F15" s="173">
        <f>'Sheet 1 - Table 2'!D15</f>
        <v>1.04</v>
      </c>
      <c r="G15" s="173">
        <f>'Sheet 1 - Table 4'!E15</f>
        <v>13.23</v>
      </c>
      <c r="H15" s="174">
        <f>'Sheet 1 - Table 2'!F15</f>
        <v>47.5344</v>
      </c>
      <c r="I15" s="174">
        <f>'Sheet 1 - Table 2'!I15</f>
        <v>18</v>
      </c>
      <c r="J15" s="175">
        <f>'Sheet 1 - Table 2'!O15</f>
        <v>2.6408</v>
      </c>
      <c r="K15" t="s" s="176">
        <v>413</v>
      </c>
      <c r="L15" s="177">
        <f>'Sheet 1 - Table 2'!T15</f>
        <v>0.0756035111111112</v>
      </c>
      <c r="M15" s="174">
        <f>H15-I15</f>
        <v>29.5344</v>
      </c>
      <c r="N15" s="174">
        <f>('Sheet 1 - Table 5'!I15+('Sheet 1 - Table 5'!I15*('Sheet 1 - Table 4'!E15-'Sheet 1 - Table 4'!G15)/('Sheet 1 - Table 4'!G15+-'Sheet 1 - Table 4'!F15)))/60</f>
        <v>30</v>
      </c>
      <c r="O15" s="178">
        <f>M15/N15*1000/60</f>
        <v>16.408</v>
      </c>
      <c r="P15" t="s" s="181">
        <v>40</v>
      </c>
    </row>
    <row r="16" ht="40.5" customHeight="1">
      <c r="A16" s="162">
        <v>14</v>
      </c>
      <c r="B16" s="163">
        <f>'Sheet 1 - Table 2'!B16</f>
        <v>7</v>
      </c>
      <c r="C16" s="164">
        <f>'Sheet 1 - Table 5'!G16</f>
        <v>12.5</v>
      </c>
      <c r="D16" s="164">
        <f>'Sheet 1 - Table 2'!E16</f>
        <v>108</v>
      </c>
      <c r="E16" s="164">
        <f>'Sheet 1 - Table 5'!C16</f>
        <v>65</v>
      </c>
      <c r="F16" s="164">
        <f>'Sheet 1 - Table 2'!D16</f>
        <v>1.04</v>
      </c>
      <c r="G16" s="164">
        <f>'Sheet 1 - Table 4'!E16</f>
        <v>13.32</v>
      </c>
      <c r="H16" s="165">
        <f>'Sheet 1 - Table 2'!F16</f>
        <v>47.9412</v>
      </c>
      <c r="I16" s="165">
        <f>'Sheet 1 - Table 2'!I16</f>
        <v>8.15</v>
      </c>
      <c r="J16" s="166">
        <f>'Sheet 1 - Table 2'!O16</f>
        <v>5.88235582822086</v>
      </c>
      <c r="K16" t="s" s="167">
        <v>413</v>
      </c>
      <c r="L16" s="168">
        <f>'Sheet 1 - Table 2'!T16</f>
        <v>0.17170982662736</v>
      </c>
      <c r="M16" s="165">
        <f>H16-I16</f>
        <v>39.7912</v>
      </c>
      <c r="N16" s="165">
        <f>('Sheet 1 - Table 5'!I16+('Sheet 1 - Table 5'!I16*('Sheet 1 - Table 4'!E16-'Sheet 1 - Table 4'!G16)/('Sheet 1 - Table 4'!G16+-'Sheet 1 - Table 4'!F16)))/60</f>
        <v>14</v>
      </c>
      <c r="O16" s="169">
        <f>M16/N16*1000/60</f>
        <v>47.3704761904762</v>
      </c>
      <c r="P16" t="s" s="180">
        <v>40</v>
      </c>
    </row>
    <row r="17" ht="40.5" customHeight="1">
      <c r="A17" s="171">
        <v>15</v>
      </c>
      <c r="B17" s="172">
        <f>'Sheet 1 - Table 2'!B17</f>
        <v>7</v>
      </c>
      <c r="C17" s="173">
        <f>'Sheet 1 - Table 5'!G17</f>
        <v>12.5</v>
      </c>
      <c r="D17" s="173">
        <f>'Sheet 1 - Table 2'!E17</f>
        <v>108</v>
      </c>
      <c r="E17" s="173">
        <f>'Sheet 1 - Table 5'!C17</f>
        <v>65</v>
      </c>
      <c r="F17" s="173">
        <f>'Sheet 1 - Table 2'!D17</f>
        <v>1.04</v>
      </c>
      <c r="G17" s="173">
        <f>'Sheet 1 - Table 4'!E17</f>
        <v>13.25</v>
      </c>
      <c r="H17" s="174">
        <f>'Sheet 1 - Table 2'!F17</f>
        <v>47.5596</v>
      </c>
      <c r="I17" s="174">
        <f>'Sheet 1 - Table 2'!I17</f>
        <v>3.55</v>
      </c>
      <c r="J17" s="175">
        <f>'Sheet 1 - Table 2'!O17</f>
        <v>13.3970704225352</v>
      </c>
      <c r="K17" t="s" s="176">
        <v>413</v>
      </c>
      <c r="L17" s="177">
        <f>'Sheet 1 - Table 2'!T17</f>
        <v>0.398376845070421</v>
      </c>
      <c r="M17" s="174">
        <f>H17-I17</f>
        <v>44.0096</v>
      </c>
      <c r="N17" s="174">
        <f>('Sheet 1 - Table 5'!I17+('Sheet 1 - Table 5'!I17*('Sheet 1 - Table 4'!E17-'Sheet 1 - Table 4'!G17)/('Sheet 1 - Table 4'!G17+-'Sheet 1 - Table 4'!F17)))/60</f>
        <v>6.36363636363636</v>
      </c>
      <c r="O17" s="178">
        <f>M17/N17*1000/60</f>
        <v>115.263238095238</v>
      </c>
      <c r="P17" t="s" s="181">
        <v>40</v>
      </c>
    </row>
    <row r="18" ht="40.5" customHeight="1">
      <c r="A18" s="162">
        <v>16</v>
      </c>
      <c r="B18" s="163">
        <f>'Sheet 1 - Table 2'!B18</f>
        <v>7</v>
      </c>
      <c r="C18" s="164">
        <f>'Sheet 1 - Table 5'!G18</f>
        <v>12.5</v>
      </c>
      <c r="D18" s="164">
        <f>'Sheet 1 - Table 2'!E18</f>
        <v>108</v>
      </c>
      <c r="E18" s="164">
        <f>'Sheet 1 - Table 5'!C18</f>
        <v>65</v>
      </c>
      <c r="F18" s="164">
        <f>'Sheet 1 - Table 2'!D18</f>
        <v>1.04</v>
      </c>
      <c r="G18" s="164">
        <f>'Sheet 1 - Table 4'!E18</f>
        <v>13.26</v>
      </c>
      <c r="H18" s="165">
        <f>'Sheet 1 - Table 2'!F18</f>
        <v>63.6228</v>
      </c>
      <c r="I18" s="165">
        <f>'Sheet 1 - Table 2'!I18</f>
        <v>4.7</v>
      </c>
      <c r="J18" s="166">
        <f>'Sheet 1 - Table 2'!O18</f>
        <v>13.5367659574468</v>
      </c>
      <c r="K18" t="s" s="167">
        <v>413</v>
      </c>
      <c r="L18" s="168">
        <f>'Sheet 1 - Table 2'!T18</f>
        <v>0.369718792144025</v>
      </c>
      <c r="M18" s="165">
        <f>H18-I18</f>
        <v>58.9228</v>
      </c>
      <c r="N18" s="165">
        <f>('Sheet 1 - Table 5'!I18+('Sheet 1 - Table 5'!I18*('Sheet 1 - Table 4'!E18-'Sheet 1 - Table 4'!G18)/('Sheet 1 - Table 4'!G18+-'Sheet 1 - Table 4'!F18)))/60</f>
        <v>8</v>
      </c>
      <c r="O18" s="169">
        <f>M18/N18*1000/60</f>
        <v>122.755833333333</v>
      </c>
      <c r="P18" t="s" s="180">
        <v>40</v>
      </c>
    </row>
    <row r="19" ht="40.5" customHeight="1">
      <c r="A19" s="171">
        <v>17</v>
      </c>
      <c r="B19" s="172">
        <f>'Sheet 1 - Table 2'!B19</f>
        <v>7</v>
      </c>
      <c r="C19" s="173">
        <f>'Sheet 1 - Table 5'!G19</f>
        <v>26</v>
      </c>
      <c r="D19" s="173">
        <f>'Sheet 1 - Table 2'!E19</f>
        <v>108</v>
      </c>
      <c r="E19" s="173">
        <f>'Sheet 1 - Table 5'!C19</f>
        <v>65</v>
      </c>
      <c r="F19" s="173">
        <f>'Sheet 1 - Table 2'!D19</f>
        <v>1.04</v>
      </c>
      <c r="G19" s="173">
        <f>'Sheet 1 - Table 4'!E19</f>
        <v>26.76</v>
      </c>
      <c r="H19" s="174">
        <f>'Sheet 1 - Table 2'!F19</f>
        <v>127.7784</v>
      </c>
      <c r="I19" s="174">
        <f>'Sheet 1 - Table 2'!I19</f>
        <v>72</v>
      </c>
      <c r="J19" s="175">
        <f>'Sheet 1 - Table 2'!O19</f>
        <v>1.7747</v>
      </c>
      <c r="K19" t="s" s="176">
        <v>413</v>
      </c>
      <c r="L19" s="177">
        <f>'Sheet 1 - Table 2'!T19</f>
        <v>0.029988516820135</v>
      </c>
      <c r="M19" s="174">
        <f>H19-I19</f>
        <v>55.7784</v>
      </c>
      <c r="N19" s="174">
        <f>('Sheet 1 - Table 5'!I19+('Sheet 1 - Table 5'!I19*('Sheet 1 - Table 4'!E19-'Sheet 1 - Table 4'!G19)/('Sheet 1 - Table 4'!G19+-'Sheet 1 - Table 4'!F19)))/60</f>
        <v>26.0526315789474</v>
      </c>
      <c r="O19" s="178">
        <f>M19/N19*1000/60</f>
        <v>35.6831515151515</v>
      </c>
      <c r="P19" t="s" s="181">
        <v>59</v>
      </c>
    </row>
    <row r="20" ht="40.5" customHeight="1">
      <c r="A20" s="162">
        <v>18</v>
      </c>
      <c r="B20" s="163">
        <f>'Sheet 1 - Table 2'!B20</f>
        <v>7</v>
      </c>
      <c r="C20" s="164">
        <f>'Sheet 1 - Table 5'!G20</f>
        <v>26</v>
      </c>
      <c r="D20" s="164">
        <f>'Sheet 1 - Table 2'!E20</f>
        <v>108</v>
      </c>
      <c r="E20" s="164">
        <f>'Sheet 1 - Table 5'!C20</f>
        <v>65</v>
      </c>
      <c r="F20" s="164">
        <f>'Sheet 1 - Table 2'!D20</f>
        <v>1.04</v>
      </c>
      <c r="G20" s="164">
        <f>'Sheet 1 - Table 4'!E20</f>
        <v>26.62</v>
      </c>
      <c r="H20" s="165">
        <f>'Sheet 1 - Table 2'!F20</f>
        <v>128.448</v>
      </c>
      <c r="I20" s="165">
        <f>'Sheet 1 - Table 2'!I20</f>
        <v>41.95</v>
      </c>
      <c r="J20" s="166">
        <f>'Sheet 1 - Table 2'!O20</f>
        <v>3.06193087008343</v>
      </c>
      <c r="K20" t="s" s="167">
        <v>413</v>
      </c>
      <c r="L20" s="168">
        <f>'Sheet 1 - Table 2'!T20</f>
        <v>0.051510027159577</v>
      </c>
      <c r="M20" s="165">
        <f>H20-I20</f>
        <v>86.498</v>
      </c>
      <c r="N20" s="165">
        <f>('Sheet 1 - Table 5'!I20+('Sheet 1 - Table 5'!I20*('Sheet 1 - Table 4'!E20-'Sheet 1 - Table 4'!G20)/('Sheet 1 - Table 4'!G20+-'Sheet 1 - Table 4'!F20)))/60</f>
        <v>15</v>
      </c>
      <c r="O20" s="169">
        <f>M20/N20*1000/60</f>
        <v>96.1088888888889</v>
      </c>
      <c r="P20" t="s" s="180">
        <v>59</v>
      </c>
    </row>
    <row r="21" ht="40.5" customHeight="1">
      <c r="A21" s="171">
        <v>19</v>
      </c>
      <c r="B21" s="172">
        <f>'Sheet 1 - Table 2'!B21</f>
        <v>18</v>
      </c>
      <c r="C21" s="173">
        <f>'Sheet 1 - Table 5'!G21</f>
        <v>12.5</v>
      </c>
      <c r="D21" s="173">
        <f>'Sheet 1 - Table 2'!E21</f>
        <v>180</v>
      </c>
      <c r="E21" s="173">
        <f>'Sheet 1 - Table 5'!C21</f>
        <v>65</v>
      </c>
      <c r="F21" s="173">
        <f>'Sheet 1 - Table 2'!D21</f>
        <v>1.04</v>
      </c>
      <c r="G21" s="173">
        <f>'Sheet 1 - Table 4'!E21</f>
        <v>13.4</v>
      </c>
      <c r="H21" s="174">
        <f>'Sheet 1 - Table 2'!F21</f>
        <v>82.3068</v>
      </c>
      <c r="I21" s="174">
        <f>'Sheet 1 - Table 2'!I21</f>
        <v>24.1</v>
      </c>
      <c r="J21" s="175">
        <f>'Sheet 1 - Table 2'!O21</f>
        <v>3.41521991701245</v>
      </c>
      <c r="K21" t="s" s="176">
        <v>413</v>
      </c>
      <c r="L21" s="177">
        <f>'Sheet 1 - Table 2'!T21</f>
        <v>0.0901523653820351</v>
      </c>
      <c r="M21" s="174">
        <f>H21-I21</f>
        <v>58.2068</v>
      </c>
      <c r="N21" s="174">
        <f>('Sheet 1 - Table 5'!I21+('Sheet 1 - Table 5'!I21*('Sheet 1 - Table 4'!E21-'Sheet 1 - Table 4'!G21)/('Sheet 1 - Table 4'!G21+-'Sheet 1 - Table 4'!F21)))/60</f>
        <v>35</v>
      </c>
      <c r="O21" s="178">
        <f>M21/N21*1000/60</f>
        <v>27.7175238095238</v>
      </c>
      <c r="P21" t="s" s="181">
        <v>64</v>
      </c>
    </row>
    <row r="22" ht="40.5" customHeight="1">
      <c r="A22" s="162">
        <v>20</v>
      </c>
      <c r="B22" s="163">
        <f>'Sheet 1 - Table 2'!B22</f>
        <v>18</v>
      </c>
      <c r="C22" s="164">
        <f>'Sheet 1 - Table 5'!G22</f>
        <v>12.5</v>
      </c>
      <c r="D22" s="164">
        <f>'Sheet 1 - Table 2'!E22</f>
        <v>140</v>
      </c>
      <c r="E22" s="164">
        <f>'Sheet 1 - Table 5'!C22</f>
        <v>65</v>
      </c>
      <c r="F22" s="164">
        <f>'Sheet 1 - Table 2'!D22</f>
        <v>1.04</v>
      </c>
      <c r="G22" s="164">
        <f>'Sheet 1 - Table 4'!E22</f>
        <v>13.4</v>
      </c>
      <c r="H22" s="165">
        <f>'Sheet 1 - Table 2'!F22</f>
        <v>82.28879999999999</v>
      </c>
      <c r="I22" s="165">
        <f>'Sheet 1 - Table 2'!I22</f>
        <v>9.4</v>
      </c>
      <c r="J22" s="166">
        <f>'Sheet 1 - Table 2'!O22</f>
        <v>8.75412765957447</v>
      </c>
      <c r="K22" t="s" s="167">
        <v>413</v>
      </c>
      <c r="L22" s="168">
        <f>'Sheet 1 - Table 2'!T22</f>
        <v>0.23749236349654</v>
      </c>
      <c r="M22" s="165">
        <f>H22-I22</f>
        <v>72.8888</v>
      </c>
      <c r="N22" s="165">
        <f>('Sheet 1 - Table 5'!I22+('Sheet 1 - Table 5'!I22*('Sheet 1 - Table 4'!E22-'Sheet 1 - Table 4'!G22)/('Sheet 1 - Table 4'!G22+-'Sheet 1 - Table 4'!F22)))/60</f>
        <v>35</v>
      </c>
      <c r="O22" s="169">
        <f>M22/N22*1000/60</f>
        <v>34.7089523809524</v>
      </c>
      <c r="P22" t="s" s="180">
        <v>64</v>
      </c>
    </row>
    <row r="23" ht="40.5" customHeight="1">
      <c r="A23" s="171">
        <v>21</v>
      </c>
      <c r="B23" s="172">
        <f>'Sheet 1 - Table 2'!B23</f>
        <v>18</v>
      </c>
      <c r="C23" s="173">
        <f>'Sheet 1 - Table 5'!G23</f>
        <v>12.5</v>
      </c>
      <c r="D23" s="173">
        <f>'Sheet 1 - Table 2'!E23</f>
        <v>120</v>
      </c>
      <c r="E23" s="173">
        <f>'Sheet 1 - Table 5'!C23</f>
        <v>65</v>
      </c>
      <c r="F23" s="173">
        <f>'Sheet 1 - Table 2'!D23</f>
        <v>1.04</v>
      </c>
      <c r="G23" s="173">
        <f>'Sheet 1 - Table 4'!E23</f>
        <v>13.4</v>
      </c>
      <c r="H23" s="174">
        <f>'Sheet 1 - Table 2'!F23</f>
        <v>82.098</v>
      </c>
      <c r="I23" s="174">
        <f>'Sheet 1 - Table 2'!I23</f>
        <v>22.4</v>
      </c>
      <c r="J23" s="175">
        <f>'Sheet 1 - Table 2'!O23</f>
        <v>3.66508928571429</v>
      </c>
      <c r="K23" t="s" s="176">
        <v>413</v>
      </c>
      <c r="L23" s="177">
        <f>'Sheet 1 - Table 2'!T23</f>
        <v>0.100922556168552</v>
      </c>
      <c r="M23" s="174">
        <f>H23-I23</f>
        <v>59.698</v>
      </c>
      <c r="N23" s="174">
        <f>('Sheet 1 - Table 5'!I23+('Sheet 1 - Table 5'!I23*('Sheet 1 - Table 4'!E23-'Sheet 1 - Table 4'!G23)/('Sheet 1 - Table 4'!G23+-'Sheet 1 - Table 4'!F23)))/60</f>
        <v>37.5</v>
      </c>
      <c r="O23" s="178">
        <f>M23/N23*1000/60</f>
        <v>26.5324444444444</v>
      </c>
      <c r="P23" t="s" s="181">
        <v>64</v>
      </c>
    </row>
    <row r="24" ht="40.5" customHeight="1">
      <c r="A24" s="162">
        <v>22</v>
      </c>
      <c r="B24" s="163">
        <f>'Sheet 1 - Table 2'!B24</f>
        <v>18</v>
      </c>
      <c r="C24" s="164">
        <f>'Sheet 1 - Table 5'!G24</f>
        <v>12.5</v>
      </c>
      <c r="D24" s="164">
        <f>'Sheet 1 - Table 2'!E24</f>
        <v>150</v>
      </c>
      <c r="E24" s="164">
        <f>'Sheet 1 - Table 5'!C24</f>
        <v>65</v>
      </c>
      <c r="F24" s="164">
        <f>'Sheet 1 - Table 2'!D24</f>
        <v>1.04</v>
      </c>
      <c r="G24" s="164">
        <f>'Sheet 1 - Table 4'!E24</f>
        <v>13.4</v>
      </c>
      <c r="H24" s="165">
        <f>'Sheet 1 - Table 2'!F24</f>
        <v>82.25279999999999</v>
      </c>
      <c r="I24" s="165">
        <f>'Sheet 1 - Table 2'!I24</f>
        <v>8.6</v>
      </c>
      <c r="J24" s="166">
        <f>'Sheet 1 - Table 2'!O24</f>
        <v>9.564279069767441</v>
      </c>
      <c r="K24" t="s" s="167">
        <v>413</v>
      </c>
      <c r="L24" s="168">
        <f>'Sheet 1 - Table 2'!T24</f>
        <v>0.263284774446624</v>
      </c>
      <c r="M24" s="165">
        <f>H24-I24</f>
        <v>73.6528</v>
      </c>
      <c r="N24" s="165">
        <f>('Sheet 1 - Table 5'!I24+('Sheet 1 - Table 5'!I24*('Sheet 1 - Table 4'!E24-'Sheet 1 - Table 4'!G24)/('Sheet 1 - Table 4'!G24+-'Sheet 1 - Table 4'!F24)))/60</f>
        <v>30</v>
      </c>
      <c r="O24" s="169">
        <f>M24/N24*1000/60</f>
        <v>40.9182222222222</v>
      </c>
      <c r="P24" t="s" s="180">
        <v>64</v>
      </c>
    </row>
    <row r="25" ht="40.5" customHeight="1">
      <c r="A25" s="171">
        <v>23</v>
      </c>
      <c r="B25" s="172">
        <f>'Sheet 1 - Table 2'!B25</f>
        <v>18</v>
      </c>
      <c r="C25" s="173">
        <f>'Sheet 1 - Table 5'!G25</f>
        <v>12.5</v>
      </c>
      <c r="D25" s="173">
        <f>'Sheet 1 - Table 2'!E25</f>
        <v>150</v>
      </c>
      <c r="E25" s="173">
        <f>'Sheet 1 - Table 5'!C25</f>
        <v>65</v>
      </c>
      <c r="F25" s="173">
        <f>'Sheet 1 - Table 2'!D25</f>
        <v>1.04</v>
      </c>
      <c r="G25" s="173">
        <f>'Sheet 1 - Table 4'!E25</f>
        <v>13.4</v>
      </c>
      <c r="H25" s="174">
        <f>'Sheet 1 - Table 2'!F25</f>
        <v>82.134</v>
      </c>
      <c r="I25" s="174">
        <f>'Sheet 1 - Table 2'!I25</f>
        <v>29.4</v>
      </c>
      <c r="J25" s="175">
        <f>'Sheet 1 - Table 2'!O25</f>
        <v>2.79367346938776</v>
      </c>
      <c r="K25" t="s" s="176">
        <v>413</v>
      </c>
      <c r="L25" s="177">
        <f>'Sheet 1 - Table 2'!T25</f>
        <v>0.0769217245073591</v>
      </c>
      <c r="M25" s="174">
        <f>H25-I25</f>
        <v>52.734</v>
      </c>
      <c r="N25" s="174">
        <f>('Sheet 1 - Table 5'!I25+('Sheet 1 - Table 5'!I25*('Sheet 1 - Table 4'!E25-'Sheet 1 - Table 4'!G25)/('Sheet 1 - Table 4'!G25+-'Sheet 1 - Table 4'!F25)))/60</f>
        <v>30</v>
      </c>
      <c r="O25" s="178">
        <f>M25/N25*1000/60</f>
        <v>29.2966666666667</v>
      </c>
      <c r="P25" t="s" s="181">
        <v>64</v>
      </c>
    </row>
    <row r="26" ht="40.5" customHeight="1">
      <c r="A26" s="162">
        <v>24</v>
      </c>
      <c r="B26" s="163">
        <f>'Sheet 1 - Table 2'!B26</f>
        <v>18</v>
      </c>
      <c r="C26" s="164">
        <f>'Sheet 1 - Table 5'!G26</f>
        <v>12.5</v>
      </c>
      <c r="D26" s="164">
        <f>'Sheet 1 - Table 2'!E26</f>
        <v>220</v>
      </c>
      <c r="E26" s="164">
        <f>'Sheet 1 - Table 5'!C26</f>
        <v>65</v>
      </c>
      <c r="F26" s="164">
        <f>'Sheet 1 - Table 2'!D26</f>
        <v>1.04</v>
      </c>
      <c r="G26" s="164">
        <f>'Sheet 1 - Table 4'!E26</f>
        <v>13.4</v>
      </c>
      <c r="H26" s="165">
        <f>'Sheet 1 - Table 2'!F26</f>
        <v>82.11960000000001</v>
      </c>
      <c r="I26" s="165">
        <f>'Sheet 1 - Table 2'!I26</f>
        <v>12</v>
      </c>
      <c r="J26" s="166">
        <f>'Sheet 1 - Table 2'!O26</f>
        <v>6.8433</v>
      </c>
      <c r="K26" t="s" s="167">
        <v>413</v>
      </c>
      <c r="L26" s="168">
        <f>'Sheet 1 - Table 2'!T26</f>
        <v>0.178403630444856</v>
      </c>
      <c r="M26" s="165">
        <f>H26-I26</f>
        <v>70.11960000000001</v>
      </c>
      <c r="N26" s="165">
        <f>('Sheet 1 - Table 5'!I26+('Sheet 1 - Table 5'!I26*('Sheet 1 - Table 4'!E26-'Sheet 1 - Table 4'!G26)/('Sheet 1 - Table 4'!G26+-'Sheet 1 - Table 4'!F26)))/60</f>
        <v>30</v>
      </c>
      <c r="O26" s="169">
        <f>M26/N26*1000/60</f>
        <v>38.9553333333333</v>
      </c>
      <c r="P26" t="s" s="180">
        <v>64</v>
      </c>
    </row>
    <row r="27" ht="40.5" customHeight="1">
      <c r="A27" s="171">
        <v>25</v>
      </c>
      <c r="B27" s="172">
        <f>'Sheet 1 - Table 2'!B27</f>
        <v>18</v>
      </c>
      <c r="C27" s="173">
        <f>'Sheet 1 - Table 5'!G27</f>
        <v>12.5</v>
      </c>
      <c r="D27" s="173">
        <f>'Sheet 1 - Table 2'!E27</f>
        <v>150</v>
      </c>
      <c r="E27" s="173">
        <f>'Sheet 1 - Table 5'!C27</f>
        <v>65</v>
      </c>
      <c r="F27" s="173">
        <f>'Sheet 1 - Table 2'!D27</f>
        <v>1.04</v>
      </c>
      <c r="G27" s="173">
        <f>'Sheet 1 - Table 4'!E27</f>
        <v>13.4</v>
      </c>
      <c r="H27" s="174">
        <f>'Sheet 1 - Table 2'!F27</f>
        <v>162.0432</v>
      </c>
      <c r="I27" s="174">
        <f>'Sheet 1 - Table 2'!I27</f>
        <v>19</v>
      </c>
      <c r="J27" s="175">
        <f>'Sheet 1 - Table 2'!O27</f>
        <v>8.52858947368421</v>
      </c>
      <c r="K27" t="s" s="176">
        <v>413</v>
      </c>
      <c r="L27" s="177">
        <f>'Sheet 1 - Table 2'!T27</f>
        <v>0.214025192861673</v>
      </c>
      <c r="M27" s="174">
        <f>H27-I27</f>
        <v>143.0432</v>
      </c>
      <c r="N27" s="174">
        <f>('Sheet 1 - Table 5'!I27+('Sheet 1 - Table 5'!I27*('Sheet 1 - Table 4'!E27-'Sheet 1 - Table 4'!G27)/('Sheet 1 - Table 4'!G27+-'Sheet 1 - Table 4'!F27)))/60</f>
        <v>36.4285714285714</v>
      </c>
      <c r="O27" s="178">
        <f>M27/N27*1000/60</f>
        <v>65.4446013071896</v>
      </c>
      <c r="P27" t="s" s="181">
        <v>64</v>
      </c>
    </row>
    <row r="28" ht="40.5" customHeight="1">
      <c r="A28" s="162">
        <v>26</v>
      </c>
      <c r="B28" s="163">
        <f>'Sheet 1 - Table 2'!B28</f>
        <v>18</v>
      </c>
      <c r="C28" s="164">
        <f>'Sheet 1 - Table 5'!G28</f>
        <v>12.5</v>
      </c>
      <c r="D28" s="164">
        <f>'Sheet 1 - Table 2'!E28</f>
        <v>110</v>
      </c>
      <c r="E28" s="164">
        <f>'Sheet 1 - Table 5'!C28</f>
        <v>65</v>
      </c>
      <c r="F28" s="164">
        <f>'Sheet 1 - Table 2'!D28</f>
        <v>1.04</v>
      </c>
      <c r="G28" s="164">
        <f>'Sheet 1 - Table 4'!E28</f>
        <v>13.4</v>
      </c>
      <c r="H28" s="165">
        <f>'Sheet 1 - Table 2'!F28</f>
        <v>162.1872</v>
      </c>
      <c r="I28" s="165">
        <f>'Sheet 1 - Table 2'!I28</f>
        <v>23.5</v>
      </c>
      <c r="J28" s="166">
        <f>'Sheet 1 - Table 2'!O28</f>
        <v>6.9015829787234</v>
      </c>
      <c r="K28" t="s" s="167">
        <v>413</v>
      </c>
      <c r="L28" s="168">
        <f>'Sheet 1 - Table 2'!T28</f>
        <v>0.162847858592471</v>
      </c>
      <c r="M28" s="165">
        <f>H28-I28</f>
        <v>138.6872</v>
      </c>
      <c r="N28" s="165">
        <f>('Sheet 1 - Table 5'!I28+('Sheet 1 - Table 5'!I28*('Sheet 1 - Table 4'!E28-'Sheet 1 - Table 4'!G28)/('Sheet 1 - Table 4'!G28+-'Sheet 1 - Table 4'!F28)))/60</f>
        <v>40</v>
      </c>
      <c r="O28" s="169">
        <f>M28/N28*1000/60</f>
        <v>57.7863333333333</v>
      </c>
      <c r="P28" t="s" s="180">
        <v>64</v>
      </c>
    </row>
    <row r="29" ht="40.5" customHeight="1">
      <c r="A29" s="171">
        <v>27</v>
      </c>
      <c r="B29" s="172">
        <f>'Sheet 1 - Table 2'!B29</f>
        <v>18</v>
      </c>
      <c r="C29" s="173">
        <f>'Sheet 1 - Table 5'!G29</f>
        <v>12.5</v>
      </c>
      <c r="D29" s="173">
        <f>'Sheet 1 - Table 2'!E29</f>
        <v>160</v>
      </c>
      <c r="E29" s="173">
        <f>'Sheet 1 - Table 5'!C29</f>
        <v>65</v>
      </c>
      <c r="F29" s="173">
        <f>'Sheet 1 - Table 2'!D29</f>
        <v>1.04</v>
      </c>
      <c r="G29" s="173">
        <f>'Sheet 1 - Table 4'!E29</f>
        <v>13.4</v>
      </c>
      <c r="H29" s="174">
        <f>'Sheet 1 - Table 2'!F29</f>
        <v>161.316</v>
      </c>
      <c r="I29" s="174">
        <f>'Sheet 1 - Table 2'!I29</f>
        <v>19.2</v>
      </c>
      <c r="J29" s="175">
        <f>'Sheet 1 - Table 2'!O29</f>
        <v>8.401875</v>
      </c>
      <c r="K29" t="s" s="176">
        <v>413</v>
      </c>
      <c r="L29" s="177">
        <f>'Sheet 1 - Table 2'!T29</f>
        <v>0.210659494047619</v>
      </c>
      <c r="M29" s="174">
        <f>H29-I29</f>
        <v>142.116</v>
      </c>
      <c r="N29" s="174">
        <f>('Sheet 1 - Table 5'!I29+('Sheet 1 - Table 5'!I29*('Sheet 1 - Table 4'!E29-'Sheet 1 - Table 4'!G29)/('Sheet 1 - Table 4'!G29+-'Sheet 1 - Table 4'!F29)))/60</f>
        <v>36.4285714285714</v>
      </c>
      <c r="O29" s="178">
        <f>M29/N29*1000/60</f>
        <v>65.0203921568628</v>
      </c>
      <c r="P29" t="s" s="181">
        <v>64</v>
      </c>
    </row>
    <row r="30" ht="40.5" customHeight="1">
      <c r="A30" s="162">
        <v>28</v>
      </c>
      <c r="B30" s="163">
        <f>'Sheet 1 - Table 2'!B30</f>
        <v>18</v>
      </c>
      <c r="C30" s="164">
        <f>'Sheet 1 - Table 5'!G30</f>
        <v>12.5</v>
      </c>
      <c r="D30" s="164">
        <f>'Sheet 1 - Table 2'!E30</f>
        <v>170</v>
      </c>
      <c r="E30" s="164">
        <f>'Sheet 1 - Table 5'!C30</f>
        <v>65</v>
      </c>
      <c r="F30" s="164">
        <f>'Sheet 1 - Table 2'!D30</f>
        <v>1.04</v>
      </c>
      <c r="G30" s="164">
        <f>'Sheet 1 - Table 4'!E30</f>
        <v>13.4</v>
      </c>
      <c r="H30" s="165">
        <f>'Sheet 1 - Table 2'!F30</f>
        <v>161.3664</v>
      </c>
      <c r="I30" s="165">
        <f>'Sheet 1 - Table 2'!I30</f>
        <v>22.9</v>
      </c>
      <c r="J30" s="166">
        <f>'Sheet 1 - Table 2'!O30</f>
        <v>7.04656768558952</v>
      </c>
      <c r="K30" t="s" s="167">
        <v>413</v>
      </c>
      <c r="L30" s="168">
        <f>'Sheet 1 - Table 2'!T30</f>
        <v>0.168725821190531</v>
      </c>
      <c r="M30" s="165">
        <f>H30-I30</f>
        <v>138.4664</v>
      </c>
      <c r="N30" s="165">
        <f>('Sheet 1 - Table 5'!I30+('Sheet 1 - Table 5'!I30*('Sheet 1 - Table 4'!E30-'Sheet 1 - Table 4'!G30)/('Sheet 1 - Table 4'!G30+-'Sheet 1 - Table 4'!F30)))/60</f>
        <v>40</v>
      </c>
      <c r="O30" s="169">
        <f>M30/N30*1000/60</f>
        <v>57.6943333333333</v>
      </c>
      <c r="P30" t="s" s="180">
        <v>64</v>
      </c>
    </row>
    <row r="31" ht="40.5" customHeight="1">
      <c r="A31" s="171">
        <v>29</v>
      </c>
      <c r="B31" s="172">
        <f>'Sheet 1 - Table 2'!B31</f>
        <v>18</v>
      </c>
      <c r="C31" s="173">
        <f>'Sheet 1 - Table 5'!G31</f>
        <v>12.5</v>
      </c>
      <c r="D31" s="173">
        <f>'Sheet 1 - Table 2'!E31</f>
        <v>155</v>
      </c>
      <c r="E31" s="173">
        <f>'Sheet 1 - Table 5'!C31</f>
        <v>65</v>
      </c>
      <c r="F31" s="173">
        <f>'Sheet 1 - Table 2'!D31</f>
        <v>1.04</v>
      </c>
      <c r="G31" s="173">
        <f>'Sheet 1 - Table 4'!E31</f>
        <v>13.4</v>
      </c>
      <c r="H31" s="174">
        <f>'Sheet 1 - Table 2'!F31</f>
        <v>160.6284</v>
      </c>
      <c r="I31" s="174">
        <f>'Sheet 1 - Table 2'!I31</f>
        <v>19</v>
      </c>
      <c r="J31" s="175">
        <f>'Sheet 1 - Table 2'!O31</f>
        <v>8.45412631578947</v>
      </c>
      <c r="K31" t="s" s="176">
        <v>413</v>
      </c>
      <c r="L31" s="177">
        <f>'Sheet 1 - Table 2'!T31</f>
        <v>0.213800685583525</v>
      </c>
      <c r="M31" s="174">
        <f>H31-I31</f>
        <v>141.6284</v>
      </c>
      <c r="N31" s="174">
        <f>('Sheet 1 - Table 5'!I31+('Sheet 1 - Table 5'!I31*('Sheet 1 - Table 4'!E31-'Sheet 1 - Table 4'!G31)/('Sheet 1 - Table 4'!G31+-'Sheet 1 - Table 4'!F31)))/60</f>
        <v>36.4285714285714</v>
      </c>
      <c r="O31" s="178">
        <f>M31/N31*1000/60</f>
        <v>64.79730718954249</v>
      </c>
      <c r="P31" t="s" s="181">
        <v>64</v>
      </c>
    </row>
    <row r="32" ht="40.5" customHeight="1">
      <c r="A32" s="162">
        <v>30</v>
      </c>
      <c r="B32" s="163">
        <f>'Sheet 1 - Table 2'!B32</f>
        <v>18</v>
      </c>
      <c r="C32" s="164">
        <f>'Sheet 1 - Table 5'!G32</f>
        <v>12.5</v>
      </c>
      <c r="D32" s="164">
        <f>'Sheet 1 - Table 2'!E32</f>
        <v>145</v>
      </c>
      <c r="E32" s="164">
        <f>'Sheet 1 - Table 5'!C32</f>
        <v>65</v>
      </c>
      <c r="F32" s="164">
        <f>'Sheet 1 - Table 2'!D32</f>
        <v>1.04</v>
      </c>
      <c r="G32" s="164">
        <f>'Sheet 1 - Table 4'!E32</f>
        <v>13.4</v>
      </c>
      <c r="H32" s="165">
        <f>'Sheet 1 - Table 2'!F32</f>
        <v>161.2044</v>
      </c>
      <c r="I32" s="165">
        <f>'Sheet 1 - Table 2'!I32</f>
        <v>20.8</v>
      </c>
      <c r="J32" s="166">
        <f>'Sheet 1 - Table 2'!O32</f>
        <v>7.75021153846154</v>
      </c>
      <c r="K32" t="s" s="167">
        <v>413</v>
      </c>
      <c r="L32" s="168">
        <f>'Sheet 1 - Table 2'!T32</f>
        <v>0.185591525303644</v>
      </c>
      <c r="M32" s="165">
        <f>H32-I32</f>
        <v>140.4044</v>
      </c>
      <c r="N32" s="165">
        <f>('Sheet 1 - Table 5'!I32+('Sheet 1 - Table 5'!I32*('Sheet 1 - Table 4'!E32-'Sheet 1 - Table 4'!G32)/('Sheet 1 - Table 4'!G32+-'Sheet 1 - Table 4'!F32)))/60</f>
        <v>36.4285714285714</v>
      </c>
      <c r="O32" s="169">
        <f>M32/N32*1000/60</f>
        <v>64.23730718954251</v>
      </c>
      <c r="P32" t="s" s="180">
        <v>64</v>
      </c>
    </row>
    <row r="33" ht="40.5" customHeight="1">
      <c r="A33" s="171">
        <v>31</v>
      </c>
      <c r="B33" s="172">
        <f>'Sheet 1 - Table 2'!B33</f>
        <v>18</v>
      </c>
      <c r="C33" s="173">
        <f>'Sheet 1 - Table 5'!G33</f>
        <v>13</v>
      </c>
      <c r="D33" s="173">
        <f>'Sheet 1 - Table 2'!E33</f>
        <v>155</v>
      </c>
      <c r="E33" s="173">
        <f>'Sheet 1 - Table 5'!C33</f>
        <v>65</v>
      </c>
      <c r="F33" s="173">
        <f>'Sheet 1 - Table 2'!D33</f>
        <v>1.04</v>
      </c>
      <c r="G33" s="173">
        <f>'Sheet 1 - Table 4'!E33</f>
        <v>13.4</v>
      </c>
      <c r="H33" s="174">
        <f>'Sheet 1 - Table 2'!F33</f>
        <v>160.7652</v>
      </c>
      <c r="I33" s="174">
        <f>'Sheet 1 - Table 2'!I33</f>
        <v>21.6</v>
      </c>
      <c r="J33" s="175">
        <f>'Sheet 1 - Table 2'!O33</f>
        <v>7.44283333333333</v>
      </c>
      <c r="K33" t="s" s="176">
        <v>413</v>
      </c>
      <c r="L33" s="177">
        <f>'Sheet 1 - Table 2'!T33</f>
        <v>0.1782762582846</v>
      </c>
      <c r="M33" s="174">
        <f>H33-I33</f>
        <v>139.1652</v>
      </c>
      <c r="N33" s="174">
        <f>('Sheet 1 - Table 5'!I33+('Sheet 1 - Table 5'!I33*('Sheet 1 - Table 4'!E33-'Sheet 1 - Table 4'!G33)/('Sheet 1 - Table 4'!G33+-'Sheet 1 - Table 4'!F33)))/60</f>
        <v>36.4285714285714</v>
      </c>
      <c r="O33" s="178">
        <f>M33/N33*1000/60</f>
        <v>63.6703529411765</v>
      </c>
      <c r="P33" t="s" s="208">
        <v>89</v>
      </c>
    </row>
    <row r="34" ht="40.5" customHeight="1">
      <c r="A34" s="162">
        <v>32</v>
      </c>
      <c r="B34" s="163">
        <f>'Sheet 1 - Table 2'!B34</f>
        <v>18</v>
      </c>
      <c r="C34" s="164">
        <f>'Sheet 1 - Table 5'!G34</f>
        <v>12</v>
      </c>
      <c r="D34" s="164">
        <f>'Sheet 1 - Table 2'!E34</f>
        <v>155</v>
      </c>
      <c r="E34" s="164">
        <f>'Sheet 1 - Table 5'!C34</f>
        <v>65</v>
      </c>
      <c r="F34" s="164">
        <f>'Sheet 1 - Table 2'!D34</f>
        <v>1.04</v>
      </c>
      <c r="G34" s="164">
        <f>'Sheet 1 - Table 4'!E34</f>
        <v>13.4</v>
      </c>
      <c r="H34" s="165">
        <f>'Sheet 1 - Table 2'!F34</f>
        <v>160.704</v>
      </c>
      <c r="I34" s="165">
        <f>'Sheet 1 - Table 2'!I34</f>
        <v>14.25</v>
      </c>
      <c r="J34" s="166">
        <f>'Sheet 1 - Table 2'!O34</f>
        <v>11.2774736842105</v>
      </c>
      <c r="K34" t="s" s="167">
        <v>413</v>
      </c>
      <c r="L34" s="168">
        <f>'Sheet 1 - Table 2'!T34</f>
        <v>0.334585009893152</v>
      </c>
      <c r="M34" s="165">
        <f>H34-I34</f>
        <v>146.454</v>
      </c>
      <c r="N34" s="165">
        <f>('Sheet 1 - Table 5'!I34+('Sheet 1 - Table 5'!I34*('Sheet 1 - Table 4'!E34-'Sheet 1 - Table 4'!G34)/('Sheet 1 - Table 4'!G34+-'Sheet 1 - Table 4'!F34)))/60</f>
        <v>36.4285714285714</v>
      </c>
      <c r="O34" s="169">
        <f>M34/N34*1000/60</f>
        <v>67.0050980392157</v>
      </c>
      <c r="P34" t="s" s="180">
        <v>89</v>
      </c>
    </row>
    <row r="35" ht="40.5" customHeight="1">
      <c r="A35" s="171">
        <v>33</v>
      </c>
      <c r="B35" s="172">
        <f>'Sheet 1 - Table 2'!B35</f>
        <v>18</v>
      </c>
      <c r="C35" s="173">
        <f>'Sheet 1 - Table 5'!G35</f>
        <v>11.5</v>
      </c>
      <c r="D35" s="173">
        <f>'Sheet 1 - Table 2'!E35</f>
        <v>155</v>
      </c>
      <c r="E35" s="173">
        <f>'Sheet 1 - Table 5'!C35</f>
        <v>65</v>
      </c>
      <c r="F35" s="173">
        <f>'Sheet 1 - Table 2'!D35</f>
        <v>1.04</v>
      </c>
      <c r="G35" s="173">
        <f>'Sheet 1 - Table 4'!E35</f>
        <v>13.4</v>
      </c>
      <c r="H35" s="174">
        <f>'Sheet 1 - Table 2'!F35</f>
        <v>160.8768</v>
      </c>
      <c r="I35" s="174">
        <f>'Sheet 1 - Table 2'!I35</f>
        <v>11.15</v>
      </c>
      <c r="J35" s="175">
        <f>'Sheet 1 - Table 2'!O35</f>
        <v>14.4284125560538</v>
      </c>
      <c r="K35" t="s" s="176">
        <v>413</v>
      </c>
      <c r="L35" s="177">
        <f>'Sheet 1 - Table 2'!T35</f>
        <v>0.479319375060028</v>
      </c>
      <c r="M35" s="174">
        <f>H35-I35</f>
        <v>149.7268</v>
      </c>
      <c r="N35" s="174">
        <f>('Sheet 1 - Table 5'!I35+('Sheet 1 - Table 5'!I35*('Sheet 1 - Table 4'!E35-'Sheet 1 - Table 4'!G35)/('Sheet 1 - Table 4'!G35+-'Sheet 1 - Table 4'!F35)))/60</f>
        <v>36.4285714285714</v>
      </c>
      <c r="O35" s="178">
        <f>M35/N35*1000/60</f>
        <v>68.5024575163399</v>
      </c>
      <c r="P35" t="s" s="181">
        <v>89</v>
      </c>
    </row>
    <row r="36" ht="40.5" customHeight="1">
      <c r="A36" s="162">
        <v>34</v>
      </c>
      <c r="B36" s="163">
        <f>'Sheet 1 - Table 2'!B36</f>
        <v>18</v>
      </c>
      <c r="C36" s="164">
        <f>'Sheet 1 - Table 5'!G36</f>
        <v>12</v>
      </c>
      <c r="D36" s="164">
        <f>'Sheet 1 - Table 2'!E36</f>
        <v>155</v>
      </c>
      <c r="E36" s="164">
        <f>'Sheet 1 - Table 5'!C36</f>
        <v>65</v>
      </c>
      <c r="F36" s="164">
        <f>'Sheet 1 - Table 2'!D36</f>
        <v>1.04</v>
      </c>
      <c r="G36" s="164">
        <f>'Sheet 1 - Table 4'!E36</f>
        <v>13.26</v>
      </c>
      <c r="H36" s="165">
        <f>'Sheet 1 - Table 2'!F36</f>
        <v>81.7092</v>
      </c>
      <c r="I36" s="165">
        <f>'Sheet 1 - Table 2'!I36</f>
        <v>3</v>
      </c>
      <c r="J36" s="166">
        <f>'Sheet 1 - Table 2'!O36</f>
        <v>27.2364</v>
      </c>
      <c r="K36" t="s" s="167">
        <v>413</v>
      </c>
      <c r="L36" s="168">
        <f>'Sheet 1 - Table 2'!T36</f>
        <v>0.775152975464158</v>
      </c>
      <c r="M36" s="165">
        <f>H36-I36</f>
        <v>78.7092</v>
      </c>
      <c r="N36" s="165">
        <f>('Sheet 1 - Table 5'!I36+('Sheet 1 - Table 5'!I36*('Sheet 1 - Table 4'!E36-'Sheet 1 - Table 4'!G36)/('Sheet 1 - Table 4'!G36+-'Sheet 1 - Table 4'!F36)))/60</f>
        <v>6.42857142857143</v>
      </c>
      <c r="O36" s="169">
        <f>M36/N36*1000/60</f>
        <v>204.060888888889</v>
      </c>
      <c r="P36" t="s" s="180">
        <v>96</v>
      </c>
    </row>
    <row r="37" ht="40.5" customHeight="1">
      <c r="A37" s="171">
        <v>35</v>
      </c>
      <c r="B37" s="172">
        <f>'Sheet 1 - Table 2'!B37</f>
        <v>18</v>
      </c>
      <c r="C37" s="173">
        <f>'Sheet 1 - Table 5'!G37</f>
        <v>12</v>
      </c>
      <c r="D37" s="173">
        <f>'Sheet 1 - Table 2'!E37</f>
        <v>155</v>
      </c>
      <c r="E37" s="173">
        <f>'Sheet 1 - Table 5'!C37</f>
        <v>65</v>
      </c>
      <c r="F37" s="173">
        <f>'Sheet 1 - Table 2'!D37</f>
        <v>1.04</v>
      </c>
      <c r="G37" s="173">
        <f>'Sheet 1 - Table 4'!E37</f>
        <v>13.23</v>
      </c>
      <c r="H37" s="174">
        <f>'Sheet 1 - Table 2'!F37</f>
        <v>80.6688</v>
      </c>
      <c r="I37" s="174">
        <f>'Sheet 1 - Table 2'!I37</f>
        <v>2.8</v>
      </c>
      <c r="J37" s="175">
        <f>'Sheet 1 - Table 2'!O37</f>
        <v>28.8102857142857</v>
      </c>
      <c r="K37" t="s" s="176">
        <v>413</v>
      </c>
      <c r="L37" s="177">
        <f>'Sheet 1 - Table 2'!T37</f>
        <v>0.836301689996148</v>
      </c>
      <c r="M37" s="174">
        <f>H37-I37</f>
        <v>77.86879999999999</v>
      </c>
      <c r="N37" s="174">
        <f>('Sheet 1 - Table 5'!I37+('Sheet 1 - Table 5'!I37*('Sheet 1 - Table 4'!E37-'Sheet 1 - Table 4'!G37)/('Sheet 1 - Table 4'!G37+-'Sheet 1 - Table 4'!F37)))/60</f>
        <v>6</v>
      </c>
      <c r="O37" s="178">
        <f>M37/N37*1000/60</f>
        <v>216.302222222222</v>
      </c>
      <c r="P37" t="s" s="181">
        <v>96</v>
      </c>
    </row>
    <row r="38" ht="40.5" customHeight="1">
      <c r="A38" s="162">
        <v>36</v>
      </c>
      <c r="B38" s="163">
        <f>'Sheet 1 - Table 2'!B38</f>
        <v>18</v>
      </c>
      <c r="C38" s="164">
        <f>'Sheet 1 - Table 5'!G38</f>
        <v>12</v>
      </c>
      <c r="D38" s="164">
        <f>'Sheet 1 - Table 2'!E38</f>
        <v>155</v>
      </c>
      <c r="E38" s="164">
        <f>'Sheet 1 - Table 5'!C38</f>
        <v>65</v>
      </c>
      <c r="F38" s="164">
        <f>'Sheet 1 - Table 2'!D38</f>
        <v>1.04</v>
      </c>
      <c r="G38" s="164">
        <f>'Sheet 1 - Table 4'!E38</f>
        <v>13.26</v>
      </c>
      <c r="H38" s="165">
        <f>'Sheet 1 - Table 2'!F38</f>
        <v>159.714</v>
      </c>
      <c r="I38" s="165">
        <f>'Sheet 1 - Table 2'!I38</f>
        <v>6.6</v>
      </c>
      <c r="J38" s="166">
        <f>'Sheet 1 - Table 2'!O38</f>
        <v>24.1990909090909</v>
      </c>
      <c r="K38" t="s" s="167">
        <v>413</v>
      </c>
      <c r="L38" s="168">
        <f>'Sheet 1 - Table 2'!T38</f>
        <v>0.620696606883233</v>
      </c>
      <c r="M38" s="165">
        <f>H38-I38</f>
        <v>153.114</v>
      </c>
      <c r="N38" s="165">
        <f>('Sheet 1 - Table 5'!I38+('Sheet 1 - Table 5'!I38*('Sheet 1 - Table 4'!E38-'Sheet 1 - Table 4'!G38)/('Sheet 1 - Table 4'!G38+-'Sheet 1 - Table 4'!F38)))/60</f>
        <v>18.3333333333333</v>
      </c>
      <c r="O38" s="169">
        <f>M38/N38*1000/60</f>
        <v>139.194545454546</v>
      </c>
      <c r="P38" t="s" s="180">
        <v>96</v>
      </c>
    </row>
    <row r="39" ht="40.5" customHeight="1">
      <c r="A39" s="171">
        <v>37</v>
      </c>
      <c r="B39" s="172">
        <f>'Sheet 1 - Table 2'!B39</f>
        <v>18</v>
      </c>
      <c r="C39" s="173">
        <f>'Sheet 1 - Table 5'!G39</f>
        <v>12</v>
      </c>
      <c r="D39" s="173">
        <f>'Sheet 1 - Table 2'!E39</f>
        <v>155</v>
      </c>
      <c r="E39" s="173">
        <f>'Sheet 1 - Table 5'!C39</f>
        <v>65</v>
      </c>
      <c r="F39" s="173">
        <f>'Sheet 1 - Table 2'!D39</f>
        <v>1.04</v>
      </c>
      <c r="G39" s="173">
        <f>'Sheet 1 - Table 4'!E39</f>
        <v>13.24</v>
      </c>
      <c r="H39" s="174">
        <f>'Sheet 1 - Table 2'!F39</f>
        <v>159.8976</v>
      </c>
      <c r="I39" s="174">
        <f>'Sheet 1 - Table 2'!I39</f>
        <v>15.4</v>
      </c>
      <c r="J39" s="175">
        <f>'Sheet 1 - Table 2'!O39</f>
        <v>10.382961038961</v>
      </c>
      <c r="K39" t="s" s="176">
        <v>413</v>
      </c>
      <c r="L39" s="177">
        <f>'Sheet 1 - Table 2'!T39</f>
        <v>0.269946740365595</v>
      </c>
      <c r="M39" s="174">
        <f>H39-I39</f>
        <v>144.4976</v>
      </c>
      <c r="N39" s="174">
        <f>('Sheet 1 - Table 5'!I39+('Sheet 1 - Table 5'!I39*('Sheet 1 - Table 4'!E39-'Sheet 1 - Table 4'!G39)/('Sheet 1 - Table 4'!G39+-'Sheet 1 - Table 4'!F39)))/60</f>
        <v>31.2</v>
      </c>
      <c r="O39" s="178">
        <f>M39/N39*1000/60</f>
        <v>77.1888888888889</v>
      </c>
      <c r="P39" t="s" s="181">
        <v>96</v>
      </c>
    </row>
    <row r="40" ht="40.5" customHeight="1">
      <c r="A40" s="162">
        <v>38</v>
      </c>
      <c r="B40" s="163">
        <f>'Sheet 1 - Table 2'!B40</f>
        <v>18</v>
      </c>
      <c r="C40" s="164">
        <f>'Sheet 1 - Table 5'!G40</f>
        <v>12</v>
      </c>
      <c r="D40" s="164">
        <f>'Sheet 1 - Table 2'!E40</f>
        <v>155</v>
      </c>
      <c r="E40" s="164">
        <f>'Sheet 1 - Table 5'!C40</f>
        <v>65</v>
      </c>
      <c r="F40" s="164">
        <f>'Sheet 1 - Table 2'!D40</f>
        <v>1.04</v>
      </c>
      <c r="G40" s="164">
        <f>'Sheet 1 - Table 4'!E40</f>
        <v>13.25</v>
      </c>
      <c r="H40" s="165">
        <f>'Sheet 1 - Table 2'!F40</f>
        <v>120.168</v>
      </c>
      <c r="I40" s="165">
        <f>'Sheet 1 - Table 2'!I40</f>
        <v>4.45</v>
      </c>
      <c r="J40" s="166">
        <f>'Sheet 1 - Table 2'!O40</f>
        <v>27.0040449438202</v>
      </c>
      <c r="K40" t="s" s="167">
        <v>413</v>
      </c>
      <c r="L40" s="168">
        <f>'Sheet 1 - Table 2'!T40</f>
        <v>0.722179383572754</v>
      </c>
      <c r="M40" s="165">
        <f>H40-I40</f>
        <v>115.718</v>
      </c>
      <c r="N40" s="165">
        <f>('Sheet 1 - Table 5'!I40+('Sheet 1 - Table 5'!I40*('Sheet 1 - Table 4'!E40-'Sheet 1 - Table 4'!G40)/('Sheet 1 - Table 4'!G40+-'Sheet 1 - Table 4'!F40)))/60</f>
        <v>9</v>
      </c>
      <c r="O40" s="169">
        <f>M40/N40*1000/60</f>
        <v>214.292592592593</v>
      </c>
      <c r="P40" t="s" s="180">
        <v>96</v>
      </c>
    </row>
    <row r="41" ht="40.5" customHeight="1">
      <c r="A41" s="171">
        <v>39</v>
      </c>
      <c r="B41" s="172">
        <f>'Sheet 1 - Table 2'!B41</f>
        <v>7</v>
      </c>
      <c r="C41" s="173">
        <f>'Sheet 1 - Table 5'!G41</f>
        <v>12.5</v>
      </c>
      <c r="D41" s="173">
        <f>'Sheet 1 - Table 2'!E41</f>
        <v>108</v>
      </c>
      <c r="E41" s="173">
        <f>'Sheet 1 - Table 5'!C41</f>
        <v>65</v>
      </c>
      <c r="F41" s="173">
        <f>'Sheet 1 - Table 2'!D41</f>
        <v>1.1</v>
      </c>
      <c r="G41" s="173">
        <f>'Sheet 1 - Table 4'!E41</f>
        <v>13.23</v>
      </c>
      <c r="H41" s="174">
        <f>'Sheet 1 - Table 2'!F41</f>
        <v>31.4244</v>
      </c>
      <c r="I41" s="174">
        <f>'Sheet 1 - Table 2'!I41</f>
        <v>2.95</v>
      </c>
      <c r="J41" s="175">
        <f>'Sheet 1 - Table 2'!O41</f>
        <v>10.6523389830508</v>
      </c>
      <c r="K41" t="s" s="176">
        <v>413</v>
      </c>
      <c r="L41" s="177">
        <f>'Sheet 1 - Table 2'!T41</f>
        <v>0.370511283714073</v>
      </c>
      <c r="M41" s="174">
        <f>H41-I41</f>
        <v>28.4744</v>
      </c>
      <c r="N41" s="174">
        <f>('Sheet 1 - Table 5'!I41+('Sheet 1 - Table 5'!I41*('Sheet 1 - Table 4'!E41-'Sheet 1 - Table 4'!G41)/('Sheet 1 - Table 4'!G41+-'Sheet 1 - Table 4'!F41)))/60</f>
        <v>5.83333333333333</v>
      </c>
      <c r="O41" s="178">
        <f>M41/N41*1000/60</f>
        <v>81.3554285714286</v>
      </c>
      <c r="P41" t="s" s="208">
        <v>107</v>
      </c>
    </row>
    <row r="42" ht="40.5" customHeight="1">
      <c r="A42" s="162">
        <v>40</v>
      </c>
      <c r="B42" s="163">
        <f>'Sheet 1 - Table 2'!B42</f>
        <v>18</v>
      </c>
      <c r="C42" s="164">
        <f>'Sheet 1 - Table 5'!G42</f>
        <v>12</v>
      </c>
      <c r="D42" s="164">
        <f>'Sheet 1 - Table 2'!E42</f>
        <v>155</v>
      </c>
      <c r="E42" s="164">
        <f>'Sheet 1 - Table 5'!C42</f>
        <v>65</v>
      </c>
      <c r="F42" s="164">
        <f>'Sheet 1 - Table 2'!D42</f>
        <v>1.1</v>
      </c>
      <c r="G42" s="164">
        <f>'Sheet 1 - Table 4'!E42</f>
        <v>13.25</v>
      </c>
      <c r="H42" s="165">
        <f>'Sheet 1 - Table 2'!F42</f>
        <v>80.04600000000001</v>
      </c>
      <c r="I42" s="165">
        <f>'Sheet 1 - Table 2'!I42</f>
        <v>1.8</v>
      </c>
      <c r="J42" s="166">
        <f>'Sheet 1 - Table 2'!O42</f>
        <v>44.47</v>
      </c>
      <c r="K42" t="s" s="167">
        <v>413</v>
      </c>
      <c r="L42" s="168">
        <f>'Sheet 1 - Table 2'!T42</f>
        <v>1.37351388888889</v>
      </c>
      <c r="M42" s="165">
        <f>H42-I42</f>
        <v>78.246</v>
      </c>
      <c r="N42" s="165">
        <f>('Sheet 1 - Table 5'!I42+('Sheet 1 - Table 5'!I42*('Sheet 1 - Table 4'!E42-'Sheet 1 - Table 4'!G42)/('Sheet 1 - Table 4'!G42+-'Sheet 1 - Table 4'!F42)))/60</f>
        <v>4.28571428571429</v>
      </c>
      <c r="O42" s="169">
        <f>M42/N42*1000/60</f>
        <v>304.29</v>
      </c>
      <c r="P42" t="s" s="180">
        <v>107</v>
      </c>
    </row>
    <row r="43" ht="40.5" customHeight="1">
      <c r="A43" s="171">
        <v>41</v>
      </c>
      <c r="B43" s="172">
        <f>'Sheet 1 - Table 2'!B43</f>
        <v>17</v>
      </c>
      <c r="C43" s="173">
        <f>'Sheet 1 - Table 5'!G43</f>
        <v>13</v>
      </c>
      <c r="D43" s="173">
        <f>'Sheet 1 - Table 2'!E43</f>
        <v>180</v>
      </c>
      <c r="E43" s="173">
        <f>'Sheet 1 - Table 5'!C43</f>
        <v>65</v>
      </c>
      <c r="F43" s="173">
        <f>'Sheet 1 - Table 2'!D43</f>
        <v>1.1</v>
      </c>
      <c r="G43" s="173">
        <f>'Sheet 1 - Table 4'!E43</f>
        <v>13.26</v>
      </c>
      <c r="H43" s="174">
        <f>'Sheet 1 - Table 2'!F43</f>
        <v>292.4496</v>
      </c>
      <c r="I43" s="174">
        <f>'Sheet 1 - Table 2'!I43</f>
        <v>35.8</v>
      </c>
      <c r="J43" s="175">
        <f>'Sheet 1 - Table 2'!O43</f>
        <v>8.16898324022346</v>
      </c>
      <c r="K43" t="s" s="176">
        <v>413</v>
      </c>
      <c r="L43" s="177">
        <f>'Sheet 1 - Table 2'!T43</f>
        <v>0.176059337259146</v>
      </c>
      <c r="M43" s="174">
        <f>H43-I43</f>
        <v>256.6496</v>
      </c>
      <c r="N43" s="174">
        <f>('Sheet 1 - Table 5'!I43+('Sheet 1 - Table 5'!I43*('Sheet 1 - Table 4'!E43-'Sheet 1 - Table 4'!G43)/('Sheet 1 - Table 4'!G43+-'Sheet 1 - Table 4'!F43)))/60</f>
        <v>52.6666666666667</v>
      </c>
      <c r="O43" s="178">
        <f>M43/N43*1000/60</f>
        <v>81.21822784810119</v>
      </c>
      <c r="P43" t="s" s="181">
        <v>112</v>
      </c>
    </row>
    <row r="44" ht="40.5" customHeight="1">
      <c r="A44" s="162">
        <v>42</v>
      </c>
      <c r="B44" s="163">
        <f>'Sheet 1 - Table 2'!B44</f>
        <v>7</v>
      </c>
      <c r="C44" s="164">
        <f>'Sheet 1 - Table 5'!G44</f>
        <v>12.5</v>
      </c>
      <c r="D44" s="164">
        <f>'Sheet 1 - Table 2'!E44</f>
        <v>108</v>
      </c>
      <c r="E44" s="164">
        <f>'Sheet 1 - Table 5'!C44</f>
        <v>65</v>
      </c>
      <c r="F44" s="164">
        <f>'Sheet 1 - Table 2'!D44</f>
        <v>1.1</v>
      </c>
      <c r="G44" s="164">
        <f>'Sheet 1 - Table 4'!E44</f>
        <v>12.49</v>
      </c>
      <c r="H44" s="165">
        <f>'Sheet 1 - Table 2'!F44</f>
        <v>58.8132</v>
      </c>
      <c r="I44" s="165">
        <f>'Sheet 1 - Table 2'!I44</f>
        <v>14</v>
      </c>
      <c r="J44" s="166">
        <f>'Sheet 1 - Table 2'!O44</f>
        <v>4.20094285714286</v>
      </c>
      <c r="K44" t="s" s="167">
        <v>413</v>
      </c>
      <c r="L44" s="168">
        <f>'Sheet 1 - Table 2'!T44</f>
        <v>0.115513927472528</v>
      </c>
      <c r="M44" s="165">
        <f>H44-I44</f>
        <v>44.8132</v>
      </c>
      <c r="N44" s="165">
        <f>('Sheet 1 - Table 5'!I44+('Sheet 1 - Table 5'!I44*('Sheet 1 - Table 4'!E44-'Sheet 1 - Table 4'!G44)/('Sheet 1 - Table 4'!G44+-'Sheet 1 - Table 4'!F44)))/60</f>
        <v>24</v>
      </c>
      <c r="O44" s="169">
        <f>M44/N44*1000/60</f>
        <v>31.1202777777778</v>
      </c>
      <c r="P44" t="s" s="180">
        <v>112</v>
      </c>
    </row>
    <row r="45" ht="40.5" customHeight="1">
      <c r="A45" s="171">
        <v>43</v>
      </c>
      <c r="B45" s="172">
        <f>'Sheet 1 - Table 2'!B45</f>
        <v>7</v>
      </c>
      <c r="C45" s="173">
        <f>'Sheet 1 - Table 5'!G45</f>
        <v>12.5</v>
      </c>
      <c r="D45" s="173">
        <f>'Sheet 1 - Table 2'!E45</f>
        <v>108</v>
      </c>
      <c r="E45" s="173">
        <f>'Sheet 1 - Table 5'!C45</f>
        <v>65</v>
      </c>
      <c r="F45" s="173">
        <f>'Sheet 1 - Table 2'!D45</f>
        <v>1.1</v>
      </c>
      <c r="G45" s="173">
        <f>'Sheet 1 - Table 4'!E45</f>
        <v>13.25</v>
      </c>
      <c r="H45" s="174">
        <f>'Sheet 1 - Table 2'!F45</f>
        <v>63.63</v>
      </c>
      <c r="I45" s="174">
        <f>'Sheet 1 - Table 2'!I45</f>
        <v>4.8</v>
      </c>
      <c r="J45" s="175">
        <f>'Sheet 1 - Table 2'!O45</f>
        <v>13.25625</v>
      </c>
      <c r="K45" t="s" s="176">
        <v>413</v>
      </c>
      <c r="L45" s="177">
        <f>'Sheet 1 - Table 2'!T45</f>
        <v>0.378804621478873</v>
      </c>
      <c r="M45" s="174">
        <f>H45-I45</f>
        <v>58.83</v>
      </c>
      <c r="N45" s="174">
        <f>('Sheet 1 - Table 5'!I45+('Sheet 1 - Table 5'!I45*('Sheet 1 - Table 4'!E45-'Sheet 1 - Table 4'!G45)/('Sheet 1 - Table 4'!G45+-'Sheet 1 - Table 4'!F45)))/60</f>
        <v>9</v>
      </c>
      <c r="O45" s="178">
        <f>M45/N45*1000/60</f>
        <v>108.944444444444</v>
      </c>
      <c r="P45" t="s" s="181">
        <v>107</v>
      </c>
    </row>
    <row r="46" ht="40.5" customHeight="1">
      <c r="A46" s="162">
        <v>44</v>
      </c>
      <c r="B46" s="163">
        <f>'Sheet 1 - Table 2'!B46</f>
        <v>18</v>
      </c>
      <c r="C46" s="164">
        <f>'Sheet 1 - Table 5'!G46</f>
        <v>12</v>
      </c>
      <c r="D46" s="164">
        <f>'Sheet 1 - Table 2'!E46</f>
        <v>155</v>
      </c>
      <c r="E46" s="164">
        <f>'Sheet 1 - Table 5'!C46</f>
        <v>65</v>
      </c>
      <c r="F46" s="164">
        <f>'Sheet 1 - Table 2'!D46</f>
        <v>1.1</v>
      </c>
      <c r="G46" s="164">
        <f>'Sheet 1 - Table 4'!E46</f>
        <v>13.26</v>
      </c>
      <c r="H46" s="165">
        <f>'Sheet 1 - Table 2'!F46</f>
        <v>80.1216</v>
      </c>
      <c r="I46" s="165">
        <f>'Sheet 1 - Table 2'!I46</f>
        <v>2.3</v>
      </c>
      <c r="J46" s="166">
        <f>'Sheet 1 - Table 2'!O46</f>
        <v>34.8354782608696</v>
      </c>
      <c r="K46" t="s" s="167">
        <v>413</v>
      </c>
      <c r="L46" s="168">
        <f>'Sheet 1 - Table 2'!T46</f>
        <v>1.02879105590063</v>
      </c>
      <c r="M46" s="165">
        <f>H46-I46</f>
        <v>77.8216</v>
      </c>
      <c r="N46" s="165">
        <f>('Sheet 1 - Table 5'!I46+('Sheet 1 - Table 5'!I46*('Sheet 1 - Table 4'!E46-'Sheet 1 - Table 4'!G46)/('Sheet 1 - Table 4'!G46+-'Sheet 1 - Table 4'!F46)))/60</f>
        <v>5</v>
      </c>
      <c r="O46" s="169">
        <f>M46/N46*1000/60</f>
        <v>259.405333333333</v>
      </c>
      <c r="P46" t="s" s="180">
        <v>107</v>
      </c>
    </row>
    <row r="47" ht="40.5" customHeight="1">
      <c r="A47" s="171">
        <v>45</v>
      </c>
      <c r="B47" s="172">
        <f>'Sheet 1 - Table 2'!B47</f>
        <v>18</v>
      </c>
      <c r="C47" s="173">
        <f>'Sheet 1 - Table 5'!G47</f>
        <v>12</v>
      </c>
      <c r="D47" s="173">
        <f>'Sheet 1 - Table 2'!E47</f>
        <v>155</v>
      </c>
      <c r="E47" s="173">
        <f>'Sheet 1 - Table 5'!C47</f>
        <v>65</v>
      </c>
      <c r="F47" s="173">
        <f>'Sheet 1 - Table 2'!D47</f>
        <v>1.1</v>
      </c>
      <c r="G47" s="173">
        <f>'Sheet 1 - Table 4'!E47</f>
        <v>13.25</v>
      </c>
      <c r="H47" s="174">
        <f>'Sheet 1 - Table 2'!F47</f>
        <v>79.6788</v>
      </c>
      <c r="I47" s="174">
        <f>'Sheet 1 - Table 2'!I47</f>
        <v>1.5</v>
      </c>
      <c r="J47" s="175">
        <f>'Sheet 1 - Table 2'!O47</f>
        <v>53.1192</v>
      </c>
      <c r="K47" t="s" s="176">
        <v>413</v>
      </c>
      <c r="L47" s="177">
        <f>'Sheet 1 - Table 2'!T47</f>
        <v>1.58642416666667</v>
      </c>
      <c r="M47" s="174">
        <f>H47-I47</f>
        <v>78.1788</v>
      </c>
      <c r="N47" s="174">
        <f>('Sheet 1 - Table 5'!I47+('Sheet 1 - Table 5'!I47*('Sheet 1 - Table 4'!E47-'Sheet 1 - Table 4'!G47)/('Sheet 1 - Table 4'!G47+-'Sheet 1 - Table 4'!F47)))/60</f>
        <v>3.33333333333333</v>
      </c>
      <c r="O47" s="178">
        <f>M47/N47*1000/60</f>
        <v>390.894</v>
      </c>
      <c r="P47" t="s" s="181">
        <v>107</v>
      </c>
    </row>
    <row r="48" ht="40.5" customHeight="1">
      <c r="A48" s="162">
        <v>46</v>
      </c>
      <c r="B48" s="163">
        <f>'Sheet 1 - Table 2'!B48</f>
        <v>18</v>
      </c>
      <c r="C48" s="164">
        <f>'Sheet 1 - Table 5'!G48</f>
        <v>12.5</v>
      </c>
      <c r="D48" s="164">
        <f>'Sheet 1 - Table 2'!E48</f>
        <v>155</v>
      </c>
      <c r="E48" s="164">
        <f>'Sheet 1 - Table 5'!C48</f>
        <v>65</v>
      </c>
      <c r="F48" s="164">
        <f>'Sheet 1 - Table 2'!D48</f>
        <v>1.1</v>
      </c>
      <c r="G48" s="164">
        <f>'Sheet 1 - Table 4'!E48</f>
        <v>13.25</v>
      </c>
      <c r="H48" s="165">
        <f>'Sheet 1 - Table 2'!F48</f>
        <v>81.46080000000001</v>
      </c>
      <c r="I48" s="165">
        <f>'Sheet 1 - Table 2'!I48</f>
        <v>3.1</v>
      </c>
      <c r="J48" s="166">
        <f>'Sheet 1 - Table 2'!O48</f>
        <v>26.2776774193548</v>
      </c>
      <c r="K48" t="s" s="167">
        <v>413</v>
      </c>
      <c r="L48" s="168">
        <f>'Sheet 1 - Table 2'!T48</f>
        <v>0.6987858601720059</v>
      </c>
      <c r="M48" s="165">
        <f>H48-I48</f>
        <v>78.3608</v>
      </c>
      <c r="N48" s="165">
        <f>('Sheet 1 - Table 5'!I48+('Sheet 1 - Table 5'!I48*('Sheet 1 - Table 4'!E48-'Sheet 1 - Table 4'!G48)/('Sheet 1 - Table 4'!G48+-'Sheet 1 - Table 4'!F48)))/60</f>
        <v>5.55555555555556</v>
      </c>
      <c r="O48" s="169">
        <f>M48/N48*1000/60</f>
        <v>235.0824</v>
      </c>
      <c r="P48" t="s" s="180">
        <v>121</v>
      </c>
    </row>
    <row r="49" ht="40.5" customHeight="1">
      <c r="A49" s="171">
        <v>47</v>
      </c>
      <c r="B49" s="172">
        <f>'Sheet 1 - Table 2'!B49</f>
        <v>7</v>
      </c>
      <c r="C49" s="173">
        <f>'Sheet 1 - Table 5'!G49</f>
        <v>12.5</v>
      </c>
      <c r="D49" s="173">
        <f>'Sheet 1 - Table 2'!E49</f>
        <v>108</v>
      </c>
      <c r="E49" s="173">
        <f>'Sheet 1 - Table 5'!C49</f>
        <v>65</v>
      </c>
      <c r="F49" s="173">
        <f>'Sheet 1 - Table 2'!D49</f>
        <v>1.53</v>
      </c>
      <c r="G49" s="173">
        <f>'Sheet 1 - Table 4'!E49</f>
        <v>12.84</v>
      </c>
      <c r="H49" s="174">
        <f>'Sheet 1 - Table 2'!F49</f>
        <v>60.9948</v>
      </c>
      <c r="I49" s="174">
        <f>'Sheet 1 - Table 2'!I49</f>
        <v>28</v>
      </c>
      <c r="J49" s="175">
        <f>'Sheet 1 - Table 2'!O49</f>
        <v>2.17838571428571</v>
      </c>
      <c r="K49" t="s" s="176">
        <v>413</v>
      </c>
      <c r="L49" s="177">
        <f>'Sheet 1 - Table 2'!T49</f>
        <v>0.059813094441273</v>
      </c>
      <c r="M49" s="174">
        <f>H49-I49</f>
        <v>32.9948</v>
      </c>
      <c r="N49" s="174">
        <f>('Sheet 1 - Table 5'!I49+('Sheet 1 - Table 5'!I49*('Sheet 1 - Table 4'!E49-'Sheet 1 - Table 4'!G49)/('Sheet 1 - Table 4'!G49+-'Sheet 1 - Table 4'!F49)))/60</f>
        <v>63.75</v>
      </c>
      <c r="O49" s="178">
        <f>M49/N49*1000/60</f>
        <v>8.62609150326797</v>
      </c>
      <c r="P49" t="s" s="181">
        <v>112</v>
      </c>
    </row>
    <row r="50" ht="40.5" customHeight="1">
      <c r="A50" s="162">
        <v>48</v>
      </c>
      <c r="B50" s="163">
        <f>'Sheet 1 - Table 2'!B50</f>
        <v>18</v>
      </c>
      <c r="C50" s="164">
        <f>'Sheet 1 - Table 5'!G50</f>
        <v>12</v>
      </c>
      <c r="D50" s="164">
        <f>'Sheet 1 - Table 2'!E50</f>
        <v>155</v>
      </c>
      <c r="E50" s="164">
        <f>'Sheet 1 - Table 5'!C50</f>
        <v>65</v>
      </c>
      <c r="F50" s="164">
        <f>'Sheet 1 - Table 2'!D50</f>
        <v>1.53</v>
      </c>
      <c r="G50" s="164">
        <f>'Sheet 1 - Table 4'!E50</f>
        <v>13.25</v>
      </c>
      <c r="H50" s="165">
        <f>'Sheet 1 - Table 2'!F50</f>
        <v>75.52079999999999</v>
      </c>
      <c r="I50" s="165">
        <f>'Sheet 1 - Table 2'!I50</f>
        <v>1.4</v>
      </c>
      <c r="J50" s="166">
        <f>'Sheet 1 - Table 2'!O50</f>
        <v>53.9434285714286</v>
      </c>
      <c r="K50" t="s" s="167">
        <v>413</v>
      </c>
      <c r="L50" s="168">
        <f>'Sheet 1 - Table 2'!T50</f>
        <v>1.68102491957584</v>
      </c>
      <c r="M50" s="165">
        <f>H50-I50</f>
        <v>74.1208</v>
      </c>
      <c r="N50" s="165">
        <f>('Sheet 1 - Table 5'!I50+('Sheet 1 - Table 5'!I50*('Sheet 1 - Table 4'!E50-'Sheet 1 - Table 4'!G50)/('Sheet 1 - Table 4'!G50+-'Sheet 1 - Table 4'!F50)))/60</f>
        <v>3.33333333333333</v>
      </c>
      <c r="O50" s="169">
        <f>M50/N50*1000/60</f>
        <v>370.604</v>
      </c>
      <c r="P50" t="s" s="180">
        <v>107</v>
      </c>
    </row>
    <row r="51" ht="40.5" customHeight="1">
      <c r="A51" s="171">
        <v>49</v>
      </c>
      <c r="B51" s="172">
        <f>'Sheet 1 - Table 2'!B51</f>
        <v>17</v>
      </c>
      <c r="C51" s="173">
        <f>'Sheet 1 - Table 5'!G51</f>
        <v>13</v>
      </c>
      <c r="D51" s="173">
        <f>'Sheet 1 - Table 2'!E51</f>
        <v>180</v>
      </c>
      <c r="E51" s="173">
        <f>'Sheet 1 - Table 5'!C51</f>
        <v>65</v>
      </c>
      <c r="F51" s="173">
        <f>'Sheet 1 - Table 2'!D51</f>
        <v>1.53</v>
      </c>
      <c r="G51" s="173">
        <f>'Sheet 1 - Table 4'!E51</f>
        <v>13.19</v>
      </c>
      <c r="H51" s="174">
        <f>'Sheet 1 - Table 2'!F51</f>
        <v>287.0496</v>
      </c>
      <c r="I51" s="174">
        <f>'Sheet 1 - Table 2'!I51</f>
        <v>32</v>
      </c>
      <c r="J51" s="175">
        <f>'Sheet 1 - Table 2'!O51</f>
        <v>8.9703</v>
      </c>
      <c r="K51" t="s" s="176">
        <v>413</v>
      </c>
      <c r="L51" s="177">
        <f>'Sheet 1 - Table 2'!T51</f>
        <v>0.19342272915348</v>
      </c>
      <c r="M51" s="174">
        <f>H51-I51</f>
        <v>255.0496</v>
      </c>
      <c r="N51" s="174">
        <f>('Sheet 1 - Table 5'!I51+('Sheet 1 - Table 5'!I51*('Sheet 1 - Table 4'!E51-'Sheet 1 - Table 4'!G51)/('Sheet 1 - Table 4'!G51+-'Sheet 1 - Table 4'!F51)))/60</f>
        <v>48.75</v>
      </c>
      <c r="O51" s="178">
        <f>M51/N51*1000/60</f>
        <v>87.1964444444444</v>
      </c>
      <c r="P51" t="s" s="181">
        <v>112</v>
      </c>
    </row>
    <row r="52" ht="40.5" customHeight="1">
      <c r="A52" s="162">
        <v>50</v>
      </c>
      <c r="B52" s="163">
        <f>'Sheet 1 - Table 2'!B52</f>
        <v>7</v>
      </c>
      <c r="C52" s="164">
        <f>'Sheet 1 - Table 5'!G52</f>
        <v>12.5</v>
      </c>
      <c r="D52" s="164">
        <f>'Sheet 1 - Table 2'!E52</f>
        <v>108</v>
      </c>
      <c r="E52" s="164">
        <f>'Sheet 1 - Table 5'!C52</f>
        <v>65</v>
      </c>
      <c r="F52" s="164">
        <f>'Sheet 1 - Table 2'!D52</f>
        <v>1.53</v>
      </c>
      <c r="G52" s="164">
        <f>'Sheet 1 - Table 4'!E52</f>
        <v>13.26</v>
      </c>
      <c r="H52" s="165">
        <f>'Sheet 1 - Table 2'!F52</f>
        <v>63.6768</v>
      </c>
      <c r="I52" s="165">
        <f>'Sheet 1 - Table 2'!I52</f>
        <v>4.4</v>
      </c>
      <c r="J52" s="166">
        <f>'Sheet 1 - Table 2'!O52</f>
        <v>14.472</v>
      </c>
      <c r="K52" t="s" s="167">
        <v>413</v>
      </c>
      <c r="L52" s="168">
        <f>'Sheet 1 - Table 2'!T52</f>
        <v>0.413485167733674</v>
      </c>
      <c r="M52" s="165">
        <f>H52-I52</f>
        <v>59.2768</v>
      </c>
      <c r="N52" s="165">
        <f>('Sheet 1 - Table 5'!I52+('Sheet 1 - Table 5'!I52*('Sheet 1 - Table 4'!E52-'Sheet 1 - Table 4'!G52)/('Sheet 1 - Table 4'!G52+-'Sheet 1 - Table 4'!F52)))/60</f>
        <v>8.18181818181818</v>
      </c>
      <c r="O52" s="169">
        <f>M52/N52*1000/60</f>
        <v>120.749037037037</v>
      </c>
      <c r="P52" t="s" s="180">
        <v>107</v>
      </c>
    </row>
    <row r="53" ht="40.5" customHeight="1">
      <c r="A53" s="171">
        <v>51</v>
      </c>
      <c r="B53" s="172">
        <f>'Sheet 1 - Table 2'!B53</f>
        <v>18</v>
      </c>
      <c r="C53" s="173">
        <f>'Sheet 1 - Table 5'!G53</f>
        <v>12</v>
      </c>
      <c r="D53" s="173">
        <f>'Sheet 1 - Table 2'!E53</f>
        <v>155</v>
      </c>
      <c r="E53" s="173">
        <f>'Sheet 1 - Table 5'!C53</f>
        <v>65</v>
      </c>
      <c r="F53" s="173">
        <f>'Sheet 1 - Table 2'!D53</f>
        <v>1.7</v>
      </c>
      <c r="G53" s="173">
        <f>'Sheet 1 - Table 4'!E53</f>
        <v>13.24</v>
      </c>
      <c r="H53" s="174">
        <f>'Sheet 1 - Table 2'!F53</f>
        <v>79.8156</v>
      </c>
      <c r="I53" s="174">
        <f>'Sheet 1 - Table 2'!I53</f>
        <v>1.5</v>
      </c>
      <c r="J53" s="175">
        <f>'Sheet 1 - Table 2'!O53</f>
        <v>53.2104</v>
      </c>
      <c r="K53" t="s" s="176">
        <v>413</v>
      </c>
      <c r="L53" s="177">
        <f>'Sheet 1 - Table 2'!T53</f>
        <v>1.64453315818738</v>
      </c>
      <c r="M53" s="174">
        <f>H53-I53</f>
        <v>78.3156</v>
      </c>
      <c r="N53" s="174">
        <f>('Sheet 1 - Table 5'!I53+('Sheet 1 - Table 5'!I53*('Sheet 1 - Table 4'!E53-'Sheet 1 - Table 4'!G53)/('Sheet 1 - Table 4'!G53+-'Sheet 1 - Table 4'!F53)))/60</f>
        <v>3.6</v>
      </c>
      <c r="O53" s="178">
        <f>M53/N53*1000/60</f>
        <v>362.572222222222</v>
      </c>
      <c r="P53" t="s" s="181">
        <v>107</v>
      </c>
    </row>
    <row r="54" ht="40.5" customHeight="1">
      <c r="A54" s="162">
        <v>52</v>
      </c>
      <c r="B54" s="163">
        <f>'Sheet 1 - Table 2'!B54</f>
        <v>17</v>
      </c>
      <c r="C54" s="164">
        <f>'Sheet 1 - Table 5'!G54</f>
        <v>13</v>
      </c>
      <c r="D54" s="164">
        <f>'Sheet 1 - Table 2'!E54</f>
        <v>180</v>
      </c>
      <c r="E54" s="164">
        <f>'Sheet 1 - Table 5'!C54</f>
        <v>65</v>
      </c>
      <c r="F54" s="164">
        <f>'Sheet 1 - Table 2'!D54</f>
        <v>1.7</v>
      </c>
      <c r="G54" s="164">
        <f>'Sheet 1 - Table 4'!E54</f>
        <v>13.33</v>
      </c>
      <c r="H54" s="165">
        <f>'Sheet 1 - Table 2'!F54</f>
        <v>291.3084</v>
      </c>
      <c r="I54" s="165">
        <f>'Sheet 1 - Table 2'!I54</f>
        <v>38.5</v>
      </c>
      <c r="J54" s="166">
        <f>'Sheet 1 - Table 2'!O54</f>
        <v>7.56645194805195</v>
      </c>
      <c r="K54" t="s" s="167">
        <v>413</v>
      </c>
      <c r="L54" s="168">
        <f>'Sheet 1 - Table 2'!T54</f>
        <v>0.165011639996929</v>
      </c>
      <c r="M54" s="165">
        <f>H54-I54</f>
        <v>252.8084</v>
      </c>
      <c r="N54" s="165">
        <f>('Sheet 1 - Table 5'!I54+('Sheet 1 - Table 5'!I54*('Sheet 1 - Table 4'!E54-'Sheet 1 - Table 4'!G54)/('Sheet 1 - Table 4'!G54+-'Sheet 1 - Table 4'!F54)))/60</f>
        <v>58</v>
      </c>
      <c r="O54" s="169">
        <f>M54/N54*1000/60</f>
        <v>72.64609195402301</v>
      </c>
      <c r="P54" t="s" s="180">
        <v>112</v>
      </c>
    </row>
    <row r="55" ht="40.5" customHeight="1">
      <c r="A55" s="171">
        <v>53</v>
      </c>
      <c r="B55" s="172">
        <f>'Sheet 1 - Table 2'!B55</f>
        <v>7</v>
      </c>
      <c r="C55" s="173">
        <f>'Sheet 1 - Table 5'!G55</f>
        <v>12.5</v>
      </c>
      <c r="D55" s="173">
        <f>'Sheet 1 - Table 2'!E55</f>
        <v>108</v>
      </c>
      <c r="E55" s="173">
        <f>'Sheet 1 - Table 5'!C55</f>
        <v>65</v>
      </c>
      <c r="F55" s="173">
        <f>'Sheet 1 - Table 2'!D55</f>
        <v>1.7</v>
      </c>
      <c r="G55" s="173">
        <f>'Sheet 1 - Table 4'!E55</f>
        <v>13.23</v>
      </c>
      <c r="H55" s="174">
        <f>'Sheet 1 - Table 2'!F55</f>
        <v>61.1568</v>
      </c>
      <c r="I55" s="174">
        <f>'Sheet 1 - Table 2'!I55</f>
        <v>4.25</v>
      </c>
      <c r="J55" s="175">
        <f>'Sheet 1 - Table 2'!O55</f>
        <v>14.3898352941176</v>
      </c>
      <c r="K55" t="s" s="176">
        <v>413</v>
      </c>
      <c r="L55" s="177">
        <f>'Sheet 1 - Table 2'!T55</f>
        <v>0.423708268547627</v>
      </c>
      <c r="M55" s="174">
        <f>H55-I55</f>
        <v>56.9068</v>
      </c>
      <c r="N55" s="174">
        <f>('Sheet 1 - Table 5'!I55+('Sheet 1 - Table 5'!I55*('Sheet 1 - Table 4'!E55-'Sheet 1 - Table 4'!G55)/('Sheet 1 - Table 4'!G55+-'Sheet 1 - Table 4'!F55)))/60</f>
        <v>6.36363636363636</v>
      </c>
      <c r="O55" s="178">
        <f>M55/N55*1000/60</f>
        <v>149.041619047619</v>
      </c>
      <c r="P55" t="s" s="181">
        <v>107</v>
      </c>
    </row>
    <row r="56" ht="40.5" customHeight="1">
      <c r="A56" s="162">
        <v>54</v>
      </c>
      <c r="B56" s="163">
        <f>'Sheet 1 - Table 2'!B56</f>
        <v>7</v>
      </c>
      <c r="C56" s="164">
        <f>'Sheet 1 - Table 5'!G56</f>
        <v>12.5</v>
      </c>
      <c r="D56" s="164">
        <f>'Sheet 1 - Table 2'!E56</f>
        <v>108</v>
      </c>
      <c r="E56" s="164">
        <f>'Sheet 1 - Table 5'!C56</f>
        <v>65</v>
      </c>
      <c r="F56" s="164">
        <f>'Sheet 1 - Table 2'!D56</f>
        <v>1.7</v>
      </c>
      <c r="G56" s="164">
        <f>'Sheet 1 - Table 4'!E56</f>
        <v>12.82</v>
      </c>
      <c r="H56" s="165">
        <f>'Sheet 1 - Table 2'!F56</f>
        <v>60.4692</v>
      </c>
      <c r="I56" s="165">
        <f>'Sheet 1 - Table 2'!I56</f>
        <v>28</v>
      </c>
      <c r="J56" s="166">
        <f>'Sheet 1 - Table 2'!O56</f>
        <v>2.15961428571429</v>
      </c>
      <c r="K56" t="s" s="167">
        <v>413</v>
      </c>
      <c r="L56" s="168">
        <f>'Sheet 1 - Table 2'!T56</f>
        <v>0.0613700500630085</v>
      </c>
      <c r="M56" s="165">
        <f>H56-I56</f>
        <v>32.4692</v>
      </c>
      <c r="N56" s="165">
        <f>('Sheet 1 - Table 5'!I56+('Sheet 1 - Table 5'!I56*('Sheet 1 - Table 4'!E56-'Sheet 1 - Table 4'!G56)/('Sheet 1 - Table 4'!G56+-'Sheet 1 - Table 4'!F56)))/60</f>
        <v>51.9230769230769</v>
      </c>
      <c r="O56" s="169">
        <f>M56/N56*1000/60</f>
        <v>10.422212345679</v>
      </c>
      <c r="P56" t="s" s="180">
        <v>112</v>
      </c>
    </row>
    <row r="57" ht="40.5" customHeight="1">
      <c r="A57" s="171">
        <v>55</v>
      </c>
      <c r="B57" s="172">
        <f>'Sheet 1 - Table 2'!B57</f>
        <v>7</v>
      </c>
      <c r="C57" s="173">
        <f>'Sheet 1 - Table 5'!G57</f>
        <v>12.5</v>
      </c>
      <c r="D57" s="173">
        <f>'Sheet 1 - Table 2'!E57</f>
        <v>108</v>
      </c>
      <c r="E57" s="173">
        <f>'Sheet 1 - Table 5'!C57</f>
        <v>65</v>
      </c>
      <c r="F57" s="173">
        <f>'Sheet 1 - Table 2'!D57</f>
        <v>1.7</v>
      </c>
      <c r="G57" s="173">
        <f>'Sheet 1 - Table 4'!E57</f>
        <v>13.25</v>
      </c>
      <c r="H57" s="174">
        <f>'Sheet 1 - Table 2'!F57</f>
        <v>61.3116</v>
      </c>
      <c r="I57" s="174">
        <f>'Sheet 1 - Table 2'!I57</f>
        <v>4.55</v>
      </c>
      <c r="J57" s="175">
        <f>'Sheet 1 - Table 2'!O57</f>
        <v>13.4750769230769</v>
      </c>
      <c r="K57" t="s" s="176">
        <v>413</v>
      </c>
      <c r="L57" s="177">
        <f>'Sheet 1 - Table 2'!T57</f>
        <v>0.373411068178013</v>
      </c>
      <c r="M57" s="174">
        <f>H57-I57</f>
        <v>56.7616</v>
      </c>
      <c r="N57" s="174">
        <f>('Sheet 1 - Table 5'!I57+('Sheet 1 - Table 5'!I57*('Sheet 1 - Table 4'!E57-'Sheet 1 - Table 4'!G57)/('Sheet 1 - Table 4'!G57+-'Sheet 1 - Table 4'!F57)))/60</f>
        <v>8</v>
      </c>
      <c r="O57" s="178">
        <f>M57/N57*1000/60</f>
        <v>118.253333333333</v>
      </c>
      <c r="P57" t="s" s="181">
        <v>107</v>
      </c>
    </row>
    <row r="58" ht="40.5" customHeight="1">
      <c r="A58" s="162">
        <v>56</v>
      </c>
      <c r="B58" s="163">
        <f>'Sheet 1 - Table 2'!B58</f>
        <v>7</v>
      </c>
      <c r="C58" s="164">
        <f>'Sheet 1 - Table 5'!G58</f>
        <v>12.5</v>
      </c>
      <c r="D58" s="164">
        <f>'Sheet 1 - Table 2'!E58</f>
        <v>108</v>
      </c>
      <c r="E58" s="164">
        <f>'Sheet 1 - Table 5'!C58</f>
        <v>65</v>
      </c>
      <c r="F58" s="164">
        <f>'Sheet 1 - Table 2'!D58</f>
        <v>1.7</v>
      </c>
      <c r="G58" s="164">
        <f>'Sheet 1 - Table 4'!E58</f>
        <v>13.25</v>
      </c>
      <c r="H58" s="165">
        <f>'Sheet 1 - Table 2'!F58</f>
        <v>61.4304</v>
      </c>
      <c r="I58" s="165">
        <f>'Sheet 1 - Table 2'!I58</f>
        <v>4.55</v>
      </c>
      <c r="J58" s="166">
        <f>'Sheet 1 - Table 2'!O58</f>
        <v>13.5011868131868</v>
      </c>
      <c r="K58" t="s" s="167">
        <v>413</v>
      </c>
      <c r="L58" s="168">
        <f>'Sheet 1 - Table 2'!T58</f>
        <v>0.372958480355708</v>
      </c>
      <c r="M58" s="165">
        <f>H58-I58</f>
        <v>56.8804</v>
      </c>
      <c r="N58" s="165">
        <f>('Sheet 1 - Table 5'!I58+('Sheet 1 - Table 5'!I58*('Sheet 1 - Table 4'!E58-'Sheet 1 - Table 4'!G58)/('Sheet 1 - Table 4'!G58+-'Sheet 1 - Table 4'!F58)))/60</f>
        <v>8</v>
      </c>
      <c r="O58" s="169">
        <f>M58/N58*1000/60</f>
        <v>118.500833333333</v>
      </c>
      <c r="P58" t="s" s="180">
        <v>142</v>
      </c>
    </row>
    <row r="59" ht="40.5" customHeight="1">
      <c r="A59" s="171">
        <v>57</v>
      </c>
      <c r="B59" s="172">
        <f>'Sheet 1 - Table 2'!B59</f>
        <v>7</v>
      </c>
      <c r="C59" s="173">
        <f>'Sheet 1 - Table 5'!G59</f>
        <v>12.5</v>
      </c>
      <c r="D59" s="173">
        <f>'Sheet 1 - Table 2'!E59</f>
        <v>108</v>
      </c>
      <c r="E59" s="173">
        <f>'Sheet 1 - Table 5'!C59</f>
        <v>65</v>
      </c>
      <c r="F59" s="173">
        <f>'Sheet 1 - Table 2'!D59</f>
        <v>1.7</v>
      </c>
      <c r="G59" s="173">
        <f>'Sheet 1 - Table 4'!E59</f>
        <v>13.25</v>
      </c>
      <c r="H59" s="174">
        <f>'Sheet 1 - Table 2'!F59</f>
        <v>63.4284</v>
      </c>
      <c r="I59" s="174">
        <f>'Sheet 1 - Table 2'!I59</f>
        <v>3.25</v>
      </c>
      <c r="J59" s="175">
        <f>'Sheet 1 - Table 2'!O59</f>
        <v>19.5164307692308</v>
      </c>
      <c r="K59" t="s" s="176">
        <v>413</v>
      </c>
      <c r="L59" s="177">
        <f>'Sheet 1 - Table 2'!T59</f>
        <v>0.608438215384616</v>
      </c>
      <c r="M59" s="174">
        <f>H59-I59</f>
        <v>60.1784</v>
      </c>
      <c r="N59" s="174">
        <f>('Sheet 1 - Table 5'!I59+('Sheet 1 - Table 5'!I59*('Sheet 1 - Table 4'!E59-'Sheet 1 - Table 4'!G59)/('Sheet 1 - Table 4'!G59+-'Sheet 1 - Table 4'!F59)))/60</f>
        <v>7.27272727272727</v>
      </c>
      <c r="O59" s="178">
        <f>M59/N59*1000/60</f>
        <v>137.908833333333</v>
      </c>
      <c r="P59" t="s" s="181">
        <v>107</v>
      </c>
    </row>
    <row r="60" ht="40.5" customHeight="1">
      <c r="A60" s="162">
        <v>58</v>
      </c>
      <c r="B60" s="163">
        <f>'Sheet 1 - Table 2'!B60</f>
        <v>18</v>
      </c>
      <c r="C60" s="164">
        <f>'Sheet 1 - Table 5'!G60</f>
        <v>12</v>
      </c>
      <c r="D60" s="164">
        <f>'Sheet 1 - Table 2'!E60</f>
        <v>155</v>
      </c>
      <c r="E60" s="164">
        <f>'Sheet 1 - Table 5'!C60</f>
        <v>65</v>
      </c>
      <c r="F60" s="164">
        <f>'Sheet 1 - Table 2'!D60</f>
        <v>1.7</v>
      </c>
      <c r="G60" s="164">
        <f>'Sheet 1 - Table 4'!E60</f>
        <v>13.23</v>
      </c>
      <c r="H60" s="165">
        <f>'Sheet 1 - Table 2'!F60</f>
        <v>79.14960000000001</v>
      </c>
      <c r="I60" s="165">
        <f>'Sheet 1 - Table 2'!I60</f>
        <v>1.3</v>
      </c>
      <c r="J60" s="166">
        <f>'Sheet 1 - Table 2'!O60</f>
        <v>60.8843076923077</v>
      </c>
      <c r="K60" t="s" s="167">
        <v>413</v>
      </c>
      <c r="L60" s="168">
        <f>'Sheet 1 - Table 2'!T60</f>
        <v>2.06436068796441</v>
      </c>
      <c r="M60" s="165">
        <f>H60-I60</f>
        <v>77.8496</v>
      </c>
      <c r="N60" s="165">
        <f>('Sheet 1 - Table 5'!I60+('Sheet 1 - Table 5'!I60*('Sheet 1 - Table 4'!E60-'Sheet 1 - Table 4'!G60)/('Sheet 1 - Table 4'!G60+-'Sheet 1 - Table 4'!F60)))/60</f>
        <v>3.6</v>
      </c>
      <c r="O60" s="169">
        <f>M60/N60*1000/60</f>
        <v>360.414814814815</v>
      </c>
      <c r="P60" t="s" s="180">
        <v>107</v>
      </c>
    </row>
    <row r="61" ht="40.5" customHeight="1">
      <c r="A61" s="171">
        <v>59</v>
      </c>
      <c r="B61" s="172">
        <f>'Sheet 1 - Table 2'!B61</f>
        <v>7</v>
      </c>
      <c r="C61" s="173">
        <f>'Sheet 1 - Table 5'!G61</f>
        <v>12.5</v>
      </c>
      <c r="D61" s="173">
        <f>'Sheet 1 - Table 2'!E61</f>
        <v>108</v>
      </c>
      <c r="E61" s="173">
        <f>'Sheet 1 - Table 5'!C61</f>
        <v>65</v>
      </c>
      <c r="F61" s="173">
        <f>'Sheet 1 - Table 2'!D61</f>
        <v>1.7</v>
      </c>
      <c r="G61" s="173">
        <f>'Sheet 1 - Table 4'!E61</f>
        <v>13.25</v>
      </c>
      <c r="H61" s="174">
        <f>'Sheet 1 - Table 2'!F61</f>
        <v>63.414</v>
      </c>
      <c r="I61" s="174">
        <f>'Sheet 1 - Table 2'!I61</f>
        <v>3.7</v>
      </c>
      <c r="J61" s="175">
        <f>'Sheet 1 - Table 2'!O61</f>
        <v>17.1389189189189</v>
      </c>
      <c r="K61" t="s" s="176">
        <v>413</v>
      </c>
      <c r="L61" s="177">
        <f>'Sheet 1 - Table 2'!T61</f>
        <v>0.5252350340952781</v>
      </c>
      <c r="M61" s="174">
        <f>H61-I61</f>
        <v>59.714</v>
      </c>
      <c r="N61" s="174">
        <f>('Sheet 1 - Table 5'!I61+('Sheet 1 - Table 5'!I61*('Sheet 1 - Table 4'!E61-'Sheet 1 - Table 4'!G61)/('Sheet 1 - Table 4'!G61+-'Sheet 1 - Table 4'!F61)))/60</f>
        <v>8</v>
      </c>
      <c r="O61" s="178">
        <f>M61/N61*1000/60</f>
        <v>124.404166666667</v>
      </c>
      <c r="P61" t="s" s="181">
        <v>142</v>
      </c>
    </row>
    <row r="62" ht="40.5" customHeight="1">
      <c r="A62" s="162">
        <v>60</v>
      </c>
      <c r="B62" s="163">
        <f>'Sheet 1 - Table 2'!B62</f>
        <v>18</v>
      </c>
      <c r="C62" s="164">
        <f>'Sheet 1 - Table 5'!G62</f>
        <v>12</v>
      </c>
      <c r="D62" s="164">
        <f>'Sheet 1 - Table 2'!E62</f>
        <v>155</v>
      </c>
      <c r="E62" s="164">
        <f>'Sheet 1 - Table 5'!C62</f>
        <v>65</v>
      </c>
      <c r="F62" s="164">
        <f>'Sheet 1 - Table 2'!D62</f>
        <v>1.7</v>
      </c>
      <c r="G62" s="164">
        <f>'Sheet 1 - Table 4'!E62</f>
        <v>13.24</v>
      </c>
      <c r="H62" s="165">
        <f>'Sheet 1 - Table 2'!F62</f>
        <v>78.75</v>
      </c>
      <c r="I62" s="165">
        <f>'Sheet 1 - Table 2'!I62</f>
        <v>1.5</v>
      </c>
      <c r="J62" s="166">
        <f>'Sheet 1 - Table 2'!O62</f>
        <v>52.5</v>
      </c>
      <c r="K62" t="s" s="167">
        <v>413</v>
      </c>
      <c r="L62" s="168">
        <f>'Sheet 1 - Table 2'!T62</f>
        <v>1.74171308837581</v>
      </c>
      <c r="M62" s="165">
        <f>H62-I62</f>
        <v>77.25</v>
      </c>
      <c r="N62" s="165">
        <f>('Sheet 1 - Table 5'!I62+('Sheet 1 - Table 5'!I62*('Sheet 1 - Table 4'!E62-'Sheet 1 - Table 4'!G62)/('Sheet 1 - Table 4'!G62+-'Sheet 1 - Table 4'!F62)))/60</f>
        <v>3.81818181818182</v>
      </c>
      <c r="O62" s="169">
        <f>M62/N62*1000/60</f>
        <v>337.202380952381</v>
      </c>
      <c r="P62" t="s" s="180">
        <v>142</v>
      </c>
    </row>
    <row r="63" ht="40.5" customHeight="1">
      <c r="A63" s="171">
        <v>61</v>
      </c>
      <c r="B63" s="172">
        <f>'Sheet 1 - Table 2'!B63</f>
        <v>18</v>
      </c>
      <c r="C63" s="173">
        <f>'Sheet 1 - Table 5'!G63</f>
        <v>12</v>
      </c>
      <c r="D63" s="173">
        <f>'Sheet 1 - Table 2'!E63</f>
        <v>155</v>
      </c>
      <c r="E63" s="173">
        <f>'Sheet 1 - Table 5'!C63</f>
        <v>65</v>
      </c>
      <c r="F63" s="173">
        <f>'Sheet 1 - Table 2'!D63</f>
        <v>0.5</v>
      </c>
      <c r="G63" s="173">
        <f>'Sheet 1 - Table 4'!E63</f>
        <v>13.23</v>
      </c>
      <c r="H63" s="174">
        <f>'Sheet 1 - Table 2'!F63</f>
        <v>76.518</v>
      </c>
      <c r="I63" s="174">
        <f>'Sheet 1 - Table 2'!I63</f>
        <v>1.4</v>
      </c>
      <c r="J63" s="175">
        <f>'Sheet 1 - Table 2'!O63</f>
        <v>54.6557142857143</v>
      </c>
      <c r="K63" t="s" s="176">
        <v>413</v>
      </c>
      <c r="L63" s="177">
        <f>'Sheet 1 - Table 2'!T63</f>
        <v>1.78263798701299</v>
      </c>
      <c r="M63" s="174">
        <f>H63-I63</f>
        <v>75.11799999999999</v>
      </c>
      <c r="N63" s="174">
        <f>('Sheet 1 - Table 5'!I63+('Sheet 1 - Table 5'!I63*('Sheet 1 - Table 4'!E63-'Sheet 1 - Table 4'!G63)/('Sheet 1 - Table 4'!G63+-'Sheet 1 - Table 4'!F63)))/60</f>
        <v>3.6</v>
      </c>
      <c r="O63" s="178">
        <f>M63/N63*1000/60</f>
        <v>347.768518518519</v>
      </c>
      <c r="P63" t="s" s="181">
        <v>107</v>
      </c>
    </row>
    <row r="64" ht="40.5" customHeight="1">
      <c r="A64" s="162">
        <v>62</v>
      </c>
      <c r="B64" s="163">
        <f>'Sheet 1 - Table 2'!B64</f>
        <v>18</v>
      </c>
      <c r="C64" s="164">
        <f>'Sheet 1 - Table 5'!G64</f>
        <v>11</v>
      </c>
      <c r="D64" s="164">
        <f>'Sheet 1 - Table 2'!E64</f>
        <v>155</v>
      </c>
      <c r="E64" s="164">
        <f>'Sheet 1 - Table 5'!C64</f>
        <v>65</v>
      </c>
      <c r="F64" s="164">
        <f>'Sheet 1 - Table 2'!D64</f>
        <v>0.5</v>
      </c>
      <c r="G64" s="164">
        <f>'Sheet 1 - Table 4'!E64</f>
        <v>13.23</v>
      </c>
      <c r="H64" s="165">
        <f>'Sheet 1 - Table 2'!F64</f>
        <v>79.5924</v>
      </c>
      <c r="I64" s="165">
        <f>'Sheet 1 - Table 2'!I64</f>
        <v>0.9</v>
      </c>
      <c r="J64" s="166">
        <f>'Sheet 1 - Table 2'!O64</f>
        <v>88.43600000000001</v>
      </c>
      <c r="K64" t="s" s="167">
        <v>413</v>
      </c>
      <c r="L64" s="168">
        <f>'Sheet 1 - Table 2'!T64</f>
        <v>3.59438115773116</v>
      </c>
      <c r="M64" s="165">
        <f>H64-I64</f>
        <v>78.69240000000001</v>
      </c>
      <c r="N64" s="165">
        <f>('Sheet 1 - Table 5'!I64+('Sheet 1 - Table 5'!I64*('Sheet 1 - Table 4'!E64-'Sheet 1 - Table 4'!G64)/('Sheet 1 - Table 4'!G64+-'Sheet 1 - Table 4'!F64)))/60</f>
        <v>3.6</v>
      </c>
      <c r="O64" s="169">
        <f>M64/N64*1000/60</f>
        <v>364.316666666667</v>
      </c>
      <c r="P64" t="s" s="180">
        <v>107</v>
      </c>
    </row>
    <row r="65" ht="40.5" customHeight="1">
      <c r="A65" s="171">
        <v>63</v>
      </c>
      <c r="B65" s="172">
        <f>'Sheet 1 - Table 2'!B65</f>
        <v>7</v>
      </c>
      <c r="C65" s="173">
        <f>'Sheet 1 - Table 5'!G65</f>
        <v>12.5</v>
      </c>
      <c r="D65" s="173">
        <f>'Sheet 1 - Table 2'!E65</f>
        <v>108</v>
      </c>
      <c r="E65" s="173">
        <f>'Sheet 1 - Table 5'!C65</f>
        <v>65</v>
      </c>
      <c r="F65" s="173">
        <f>'Sheet 1 - Table 2'!D65</f>
        <v>0.5</v>
      </c>
      <c r="G65" s="173">
        <f>'Sheet 1 - Table 4'!E65</f>
        <v>12.79</v>
      </c>
      <c r="H65" s="174">
        <f>'Sheet 1 - Table 2'!F65</f>
        <v>60.4548</v>
      </c>
      <c r="I65" s="174">
        <f>'Sheet 1 - Table 2'!I65</f>
        <v>20.5</v>
      </c>
      <c r="J65" s="175">
        <f>'Sheet 1 - Table 2'!O65</f>
        <v>2.94901463414634</v>
      </c>
      <c r="K65" t="s" s="176">
        <v>413</v>
      </c>
      <c r="L65" s="177">
        <f>'Sheet 1 - Table 2'!T65</f>
        <v>0.090356186309992</v>
      </c>
      <c r="M65" s="174">
        <f>H65-I65</f>
        <v>39.9548</v>
      </c>
      <c r="N65" s="174">
        <f>('Sheet 1 - Table 5'!I65+('Sheet 1 - Table 5'!I65*('Sheet 1 - Table 4'!E65-'Sheet 1 - Table 4'!G65)/('Sheet 1 - Table 4'!G65+-'Sheet 1 - Table 4'!F65)))/60</f>
        <v>44</v>
      </c>
      <c r="O65" s="178">
        <f>M65/N65*1000/60</f>
        <v>15.1343939393939</v>
      </c>
      <c r="P65" t="s" s="181">
        <v>112</v>
      </c>
    </row>
    <row r="66" ht="40.5" customHeight="1">
      <c r="A66" s="209"/>
      <c r="B66" s="210"/>
      <c r="C66" s="211"/>
      <c r="D66" s="211"/>
      <c r="E66" s="211"/>
      <c r="F66" s="211"/>
      <c r="G66" s="211"/>
      <c r="H66" s="165"/>
      <c r="I66" s="165"/>
      <c r="J66" s="212"/>
      <c r="K66" s="213"/>
      <c r="L66" s="214"/>
      <c r="M66" s="215"/>
      <c r="N66" s="165"/>
      <c r="O66" s="169"/>
      <c r="P66" s="216"/>
    </row>
    <row r="67" ht="40.5" customHeight="1">
      <c r="A67" s="217"/>
      <c r="B67" s="218"/>
      <c r="C67" s="219"/>
      <c r="D67" s="219"/>
      <c r="E67" s="219"/>
      <c r="F67" s="219"/>
      <c r="G67" s="219"/>
      <c r="H67" s="174"/>
      <c r="I67" s="174"/>
      <c r="J67" s="220"/>
      <c r="K67" s="221"/>
      <c r="L67" s="222"/>
      <c r="M67" s="223"/>
      <c r="N67" s="174"/>
      <c r="O67" s="178"/>
      <c r="P67" s="224"/>
    </row>
    <row r="68" ht="37.3" customHeight="1">
      <c r="A68" t="s" s="225">
        <v>159</v>
      </c>
      <c r="B68" t="s" s="226">
        <v>435</v>
      </c>
      <c r="C68" s="227"/>
      <c r="D68" s="227"/>
      <c r="E68" s="227"/>
      <c r="F68" s="227"/>
      <c r="G68" s="227"/>
      <c r="H68" s="227"/>
      <c r="I68" s="227"/>
      <c r="J68" t="s" s="228">
        <v>436</v>
      </c>
      <c r="K68" s="227"/>
      <c r="L68" s="227"/>
      <c r="M68" s="227"/>
      <c r="N68" s="227"/>
      <c r="O68" s="229"/>
      <c r="P68" s="230"/>
    </row>
    <row r="69" ht="45.5" customHeight="1">
      <c r="A69" t="s" s="231">
        <v>159</v>
      </c>
      <c r="B69" t="s" s="232">
        <v>437</v>
      </c>
      <c r="C69" s="233"/>
      <c r="D69" s="233"/>
      <c r="E69" s="233"/>
      <c r="F69" s="233"/>
      <c r="G69" s="233"/>
      <c r="H69" s="233"/>
      <c r="I69" s="233"/>
      <c r="J69" s="233"/>
      <c r="K69" s="233"/>
      <c r="L69" s="233"/>
      <c r="M69" s="233"/>
      <c r="N69" s="233"/>
      <c r="O69" s="234"/>
      <c r="P69" s="235"/>
    </row>
    <row r="70" ht="71.2" customHeight="1">
      <c r="A70" t="s" s="225">
        <v>159</v>
      </c>
      <c r="B70" t="s" s="226">
        <v>438</v>
      </c>
      <c r="C70" s="227"/>
      <c r="D70" s="227"/>
      <c r="E70" s="227"/>
      <c r="F70" s="227"/>
      <c r="G70" s="227"/>
      <c r="H70" s="227"/>
      <c r="I70" s="227"/>
      <c r="J70" s="227"/>
      <c r="K70" s="227"/>
      <c r="L70" s="227"/>
      <c r="M70" s="227"/>
      <c r="N70" s="227"/>
      <c r="O70" s="229"/>
      <c r="P70" s="236"/>
    </row>
    <row r="71" ht="37.3" customHeight="1">
      <c r="A71" t="s" s="237">
        <v>159</v>
      </c>
      <c r="B71" t="s" s="238">
        <v>439</v>
      </c>
      <c r="C71" s="239"/>
      <c r="D71" s="239"/>
      <c r="E71" s="239"/>
      <c r="F71" s="239"/>
      <c r="G71" s="239"/>
      <c r="H71" s="239"/>
      <c r="I71" s="239"/>
      <c r="J71" s="239"/>
      <c r="K71" s="239"/>
      <c r="L71" s="239"/>
      <c r="M71" s="239"/>
      <c r="N71" s="239"/>
      <c r="O71" s="240"/>
      <c r="P71" s="241"/>
    </row>
  </sheetData>
  <mergeCells count="7">
    <mergeCell ref="A1:P1"/>
    <mergeCell ref="B70:O70"/>
    <mergeCell ref="B69:O69"/>
    <mergeCell ref="J2:L2"/>
    <mergeCell ref="B71:O71"/>
    <mergeCell ref="B68:I68"/>
    <mergeCell ref="J68:O68"/>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xl/worksheets/sheet9.xml><?xml version="1.0" encoding="utf-8"?>
<worksheet xmlns:r="http://schemas.openxmlformats.org/officeDocument/2006/relationships" xmlns="http://schemas.openxmlformats.org/spreadsheetml/2006/main">
  <dimension ref="A2:P71"/>
  <sheetViews>
    <sheetView workbookViewId="0" showGridLines="0" defaultGridColor="1"/>
  </sheetViews>
  <sheetFormatPr defaultColWidth="16.3333" defaultRowHeight="19.9" customHeight="1" outlineLevelRow="0" outlineLevelCol="0"/>
  <cols>
    <col min="1" max="1" width="9.00781" style="242" customWidth="1"/>
    <col min="2" max="2" width="13.0469" style="242" customWidth="1"/>
    <col min="3" max="3" width="10.9688" style="242" customWidth="1"/>
    <col min="4" max="5" width="11.1016" style="242" customWidth="1"/>
    <col min="6" max="6" width="12.9375" style="242" customWidth="1"/>
    <col min="7" max="7" width="12.1875" style="242" customWidth="1"/>
    <col min="8" max="8" width="10.7109" style="242" customWidth="1"/>
    <col min="9" max="9" width="8.90625" style="242" customWidth="1"/>
    <col min="10" max="11" width="12.3438" style="242" customWidth="1"/>
    <col min="12" max="12" width="15.6016" style="242" customWidth="1"/>
    <col min="13" max="14" width="12.6875" style="242" customWidth="1"/>
    <col min="15" max="15" width="12.9531" style="242" customWidth="1"/>
    <col min="16" max="16" width="37.2578" style="242" customWidth="1"/>
    <col min="17" max="16384" width="16.3516" style="242" customWidth="1"/>
  </cols>
  <sheetData>
    <row r="1" ht="36.3" customHeight="1">
      <c r="A1" t="s" s="243">
        <v>440</v>
      </c>
      <c r="B1" s="243"/>
      <c r="C1" s="243"/>
      <c r="D1" s="243"/>
      <c r="E1" s="243"/>
      <c r="F1" s="243"/>
      <c r="G1" s="243"/>
      <c r="H1" s="243"/>
      <c r="I1" s="243"/>
      <c r="J1" s="243"/>
      <c r="K1" s="243"/>
      <c r="L1" s="243"/>
      <c r="M1" s="243"/>
      <c r="N1" s="243"/>
      <c r="O1" s="243"/>
      <c r="P1" s="243"/>
    </row>
    <row r="2" ht="53.6" customHeight="1">
      <c r="A2" t="s" s="244">
        <v>442</v>
      </c>
      <c r="B2" t="s" s="245">
        <v>11</v>
      </c>
      <c r="C2" t="s" s="245">
        <v>443</v>
      </c>
      <c r="D2" t="s" s="245">
        <v>244</v>
      </c>
      <c r="E2" t="s" s="245">
        <v>428</v>
      </c>
      <c r="F2" t="s" s="245">
        <v>399</v>
      </c>
      <c r="G2" t="s" s="245">
        <v>166</v>
      </c>
      <c r="H2" t="s" s="245">
        <v>16</v>
      </c>
      <c r="I2" t="s" s="245">
        <v>398</v>
      </c>
      <c r="J2" t="s" s="245">
        <v>444</v>
      </c>
      <c r="K2" t="s" s="245">
        <v>431</v>
      </c>
      <c r="L2" t="s" s="245">
        <v>445</v>
      </c>
      <c r="M2" t="s" s="245">
        <v>446</v>
      </c>
      <c r="N2" t="s" s="245">
        <v>447</v>
      </c>
      <c r="O2" t="s" s="245">
        <v>448</v>
      </c>
      <c r="P2" t="s" s="246">
        <v>21</v>
      </c>
    </row>
    <row r="3" ht="38.65" customHeight="1">
      <c r="A3" s="247">
        <v>1</v>
      </c>
      <c r="B3" s="248">
        <f>'Sheet 1 - Table 2'!B3</f>
        <v>7</v>
      </c>
      <c r="C3" s="249">
        <f>'Sheet 1 - Table 5'!G3</f>
        <v>13</v>
      </c>
      <c r="D3" s="250">
        <f>'Sheet 1 - Table 4'!C3</f>
        <v>1.04</v>
      </c>
      <c r="E3" s="250">
        <f>'Sheet 1 - Table 4'!E3</f>
        <v>13.53</v>
      </c>
      <c r="F3" s="251">
        <f>'Sheet 1 - Table 2'!E3</f>
        <v>100</v>
      </c>
      <c r="G3" s="252">
        <f>'Sheet 1 - Summary Table'!E3</f>
        <v>65</v>
      </c>
      <c r="H3" s="253">
        <f>'Sheet 1 - Table 1'!G5</f>
        <v>100</v>
      </c>
      <c r="I3" s="253">
        <f>'Sheet 1 - Table 2'!C3</f>
        <v>20</v>
      </c>
      <c r="J3" s="254">
        <f>'Sheet 1 - Table 5'!I3/60</f>
        <v>15</v>
      </c>
      <c r="K3" s="255">
        <f>'Sheet 1 - Table 2'!O3</f>
        <v>1.61781265822785</v>
      </c>
      <c r="L3" s="256">
        <f>'Sheet 1 - Summary Table'!N3</f>
        <v>56.25</v>
      </c>
      <c r="M3" s="250">
        <f>B3*I3/100*60/L3</f>
        <v>1.49333333333333</v>
      </c>
      <c r="N3" s="257">
        <f>M3-'Sheet 1 - Table 5'!H3</f>
        <v>0.59333333333333</v>
      </c>
      <c r="O3" s="258">
        <f>N3*12.5</f>
        <v>7.41666666666663</v>
      </c>
      <c r="P3" t="s" s="259">
        <v>24</v>
      </c>
    </row>
    <row r="4" ht="38.65" customHeight="1">
      <c r="A4" s="260">
        <v>2</v>
      </c>
      <c r="B4" s="261">
        <f>'Sheet 1 - Table 2'!B4</f>
        <v>7</v>
      </c>
      <c r="C4" s="262">
        <f>'Sheet 1 - Table 5'!G4</f>
        <v>13</v>
      </c>
      <c r="D4" s="263">
        <f>'Sheet 1 - Table 4'!C4</f>
        <v>1.04</v>
      </c>
      <c r="E4" s="263">
        <f>'Sheet 1 - Table 4'!E4</f>
        <v>13.32</v>
      </c>
      <c r="F4" s="264">
        <f>'Sheet 1 - Table 2'!E4</f>
        <v>108</v>
      </c>
      <c r="G4" s="265">
        <f>'Sheet 1 - Summary Table'!E4</f>
        <v>65</v>
      </c>
      <c r="H4" s="266">
        <f>'Sheet 1 - Table 1'!G6</f>
        <v>100</v>
      </c>
      <c r="I4" s="266">
        <f>'Sheet 1 - Table 2'!C4</f>
        <v>20</v>
      </c>
      <c r="J4" s="267">
        <f>'Sheet 1 - Table 5'!I4/60</f>
        <v>15</v>
      </c>
      <c r="K4" s="268">
        <f>'Sheet 1 - Table 2'!O4</f>
        <v>5.56246956521739</v>
      </c>
      <c r="L4" s="269">
        <f>'Sheet 1 - Summary Table'!N4</f>
        <v>16.3636363636364</v>
      </c>
      <c r="M4" s="263">
        <f>B4*I4/100*60/L4</f>
        <v>5.13333333333332</v>
      </c>
      <c r="N4" s="270">
        <f>M4-'Sheet 1 - Table 5'!H4</f>
        <v>4.23333333333332</v>
      </c>
      <c r="O4" s="271">
        <f>N4*12.5</f>
        <v>52.9166666666665</v>
      </c>
      <c r="P4" t="s" s="170">
        <v>24</v>
      </c>
    </row>
    <row r="5" ht="38.65" customHeight="1">
      <c r="A5" s="272">
        <v>3</v>
      </c>
      <c r="B5" s="273">
        <f>'Sheet 1 - Table 2'!B5</f>
        <v>7</v>
      </c>
      <c r="C5" s="274">
        <f>'Sheet 1 - Table 5'!G5</f>
        <v>13</v>
      </c>
      <c r="D5" s="275">
        <f>'Sheet 1 - Table 4'!C5</f>
        <v>1.04</v>
      </c>
      <c r="E5" s="275">
        <f>'Sheet 1 - Table 4'!E5</f>
        <v>13.33</v>
      </c>
      <c r="F5" s="276">
        <f>'Sheet 1 - Table 2'!E5</f>
        <v>116</v>
      </c>
      <c r="G5" s="277">
        <f>'Sheet 1 - Summary Table'!E5</f>
        <v>65</v>
      </c>
      <c r="H5" s="278">
        <f>'Sheet 1 - Table 1'!G7</f>
        <v>100</v>
      </c>
      <c r="I5" s="278">
        <f>'Sheet 1 - Table 2'!C5</f>
        <v>20</v>
      </c>
      <c r="J5" s="279">
        <f>'Sheet 1 - Table 5'!I5/60</f>
        <v>15</v>
      </c>
      <c r="K5" s="280">
        <f>'Sheet 1 - Table 2'!O5</f>
        <v>5.12064</v>
      </c>
      <c r="L5" s="281">
        <f>'Sheet 1 - Summary Table'!N5</f>
        <v>18.3333333333333</v>
      </c>
      <c r="M5" s="275">
        <f>B5*I5/100*60/L5</f>
        <v>4.58181818181819</v>
      </c>
      <c r="N5" s="282">
        <f>M5-'Sheet 1 - Table 5'!H5</f>
        <v>3.70181818181819</v>
      </c>
      <c r="O5" s="283">
        <f>N5*12.5</f>
        <v>46.2727272727274</v>
      </c>
      <c r="P5" t="s" s="207">
        <v>24</v>
      </c>
    </row>
    <row r="6" ht="38.65" customHeight="1">
      <c r="A6" s="284">
        <v>4</v>
      </c>
      <c r="B6" s="285">
        <f>'Sheet 1 - Table 2'!B6</f>
        <v>7</v>
      </c>
      <c r="C6" s="286">
        <f>'Sheet 1 - Table 5'!G6</f>
        <v>12.5</v>
      </c>
      <c r="D6" s="287">
        <f>'Sheet 1 - Table 4'!C6</f>
        <v>1.04</v>
      </c>
      <c r="E6" s="287">
        <f>'Sheet 1 - Table 4'!E6</f>
        <v>13.32</v>
      </c>
      <c r="F6" s="288">
        <f>'Sheet 1 - Table 2'!E6</f>
        <v>108</v>
      </c>
      <c r="G6" s="289">
        <f>'Sheet 1 - Summary Table'!E6</f>
        <v>65</v>
      </c>
      <c r="H6" s="290">
        <f>'Sheet 1 - Table 1'!G8</f>
        <v>100</v>
      </c>
      <c r="I6" s="290">
        <f>'Sheet 1 - Table 2'!C6</f>
        <v>20</v>
      </c>
      <c r="J6" s="291">
        <f>'Sheet 1 - Table 5'!I6/60</f>
        <v>15</v>
      </c>
      <c r="K6" s="292">
        <f>'Sheet 1 - Table 2'!O6</f>
        <v>6.59468041237113</v>
      </c>
      <c r="L6" s="293">
        <f>'Sheet 1 - Summary Table'!N6</f>
        <v>16.6666666666667</v>
      </c>
      <c r="M6" s="287">
        <f>B6*I6/100*60/L6</f>
        <v>5.03999999999999</v>
      </c>
      <c r="N6" s="294">
        <f>M6-'Sheet 1 - Table 5'!H6</f>
        <v>4.25999999999999</v>
      </c>
      <c r="O6" s="295">
        <f>N6*12.5</f>
        <v>53.2499999999999</v>
      </c>
      <c r="P6" t="s" s="180">
        <v>31</v>
      </c>
    </row>
    <row r="7" ht="38.65" customHeight="1">
      <c r="A7" s="284">
        <v>5</v>
      </c>
      <c r="B7" s="285">
        <f>'Sheet 1 - Table 2'!B7</f>
        <v>7</v>
      </c>
      <c r="C7" s="286">
        <f>'Sheet 1 - Table 5'!G7</f>
        <v>12</v>
      </c>
      <c r="D7" s="287">
        <f>'Sheet 1 - Table 4'!C7</f>
        <v>1.04</v>
      </c>
      <c r="E7" s="287">
        <f>'Sheet 1 - Table 4'!E7</f>
        <v>13.33</v>
      </c>
      <c r="F7" s="288">
        <f>'Sheet 1 - Table 2'!E7</f>
        <v>108</v>
      </c>
      <c r="G7" s="289">
        <f>'Sheet 1 - Summary Table'!E7</f>
        <v>65</v>
      </c>
      <c r="H7" s="290">
        <f>'Sheet 1 - Table 1'!G9</f>
        <v>100</v>
      </c>
      <c r="I7" s="290">
        <f>'Sheet 1 - Table 2'!C7</f>
        <v>20</v>
      </c>
      <c r="J7" s="291">
        <f>'Sheet 1 - Table 5'!I7/60</f>
        <v>15</v>
      </c>
      <c r="K7" s="292">
        <f>'Sheet 1 - Table 2'!O7</f>
        <v>6.64275</v>
      </c>
      <c r="L7" s="293">
        <f>'Sheet 1 - Summary Table'!N7</f>
        <v>20.625</v>
      </c>
      <c r="M7" s="287">
        <f>B7*I7/100*60/L7</f>
        <v>4.07272727272727</v>
      </c>
      <c r="N7" s="294">
        <f>M7-'Sheet 1 - Table 5'!H7</f>
        <v>3.41272727272727</v>
      </c>
      <c r="O7" s="295">
        <f>N7*12.5</f>
        <v>42.6590909090909</v>
      </c>
      <c r="P7" t="s" s="180">
        <v>31</v>
      </c>
    </row>
    <row r="8" ht="38.65" customHeight="1">
      <c r="A8" s="260">
        <v>6</v>
      </c>
      <c r="B8" s="261">
        <f>'Sheet 1 - Table 2'!B8</f>
        <v>7</v>
      </c>
      <c r="C8" s="262">
        <f>'Sheet 1 - Table 5'!G8</f>
        <v>12.3</v>
      </c>
      <c r="D8" s="263">
        <f>'Sheet 1 - Table 4'!C8</f>
        <v>1.04</v>
      </c>
      <c r="E8" s="263">
        <f>'Sheet 1 - Table 4'!E8</f>
        <v>13.32</v>
      </c>
      <c r="F8" s="264">
        <f>'Sheet 1 - Table 2'!E8</f>
        <v>108</v>
      </c>
      <c r="G8" s="265">
        <f>'Sheet 1 - Summary Table'!E8</f>
        <v>65</v>
      </c>
      <c r="H8" s="266">
        <f>'Sheet 1 - Table 1'!G10</f>
        <v>100</v>
      </c>
      <c r="I8" s="266">
        <f>'Sheet 1 - Table 2'!C8</f>
        <v>20</v>
      </c>
      <c r="J8" s="267">
        <f>'Sheet 1 - Table 5'!I8/60</f>
        <v>15</v>
      </c>
      <c r="K8" s="268">
        <f>'Sheet 1 - Table 2'!O8</f>
        <v>6.5145306122449</v>
      </c>
      <c r="L8" s="269">
        <f>'Sheet 1 - Summary Table'!N8</f>
        <v>18.3333333333333</v>
      </c>
      <c r="M8" s="263">
        <f>B8*I8/100*60/L8</f>
        <v>4.58181818181819</v>
      </c>
      <c r="N8" s="270">
        <f>M8-'Sheet 1 - Table 5'!H8</f>
        <v>3.85181818181819</v>
      </c>
      <c r="O8" s="271">
        <f>N8*12.5</f>
        <v>48.1477272727274</v>
      </c>
      <c r="P8" t="s" s="170">
        <v>31</v>
      </c>
    </row>
    <row r="9" ht="38.65" customHeight="1">
      <c r="A9" s="296">
        <v>7</v>
      </c>
      <c r="B9" s="297">
        <f>'Sheet 1 - Table 2'!B9</f>
        <v>7</v>
      </c>
      <c r="C9" s="298">
        <f>'Sheet 1 - Table 5'!G9</f>
        <v>12.7</v>
      </c>
      <c r="D9" s="299">
        <f>'Sheet 1 - Table 4'!C9</f>
        <v>1.04</v>
      </c>
      <c r="E9" s="299">
        <f>'Sheet 1 - Table 4'!E9</f>
        <v>13.33</v>
      </c>
      <c r="F9" s="300">
        <f>'Sheet 1 - Table 2'!E9</f>
        <v>108</v>
      </c>
      <c r="G9" s="301">
        <f>'Sheet 1 - Summary Table'!E9</f>
        <v>65</v>
      </c>
      <c r="H9" s="302">
        <f>'Sheet 1 - Table 1'!G11</f>
        <v>100</v>
      </c>
      <c r="I9" s="302">
        <f>'Sheet 1 - Table 2'!C9</f>
        <v>20</v>
      </c>
      <c r="J9" s="303">
        <f>'Sheet 1 - Table 5'!I9/60</f>
        <v>15</v>
      </c>
      <c r="K9" s="304">
        <f>'Sheet 1 - Table 2'!O9</f>
        <v>5.5368</v>
      </c>
      <c r="L9" s="305">
        <f>'Sheet 1 - Summary Table'!N9</f>
        <v>18.3333333333333</v>
      </c>
      <c r="M9" s="299">
        <f>B9*I9/100*60/L9</f>
        <v>4.58181818181819</v>
      </c>
      <c r="N9" s="306">
        <f>M9-'Sheet 1 - Table 5'!H9</f>
        <v>3.75181818181819</v>
      </c>
      <c r="O9" s="307">
        <f>N9*12.5</f>
        <v>46.8977272727274</v>
      </c>
      <c r="P9" t="s" s="308">
        <v>31</v>
      </c>
    </row>
    <row r="10" ht="38.65" customHeight="1">
      <c r="A10" s="272">
        <v>8</v>
      </c>
      <c r="B10" s="273">
        <f>'Sheet 1 - Table 2'!B10</f>
        <v>7</v>
      </c>
      <c r="C10" s="274">
        <f>'Sheet 1 - Table 5'!G10</f>
        <v>12.5</v>
      </c>
      <c r="D10" s="275">
        <f>'Sheet 1 - Table 4'!C10</f>
        <v>1.04</v>
      </c>
      <c r="E10" s="275">
        <f>'Sheet 1 - Table 4'!E10</f>
        <v>13.21</v>
      </c>
      <c r="F10" s="276">
        <f>'Sheet 1 - Table 2'!E10</f>
        <v>108</v>
      </c>
      <c r="G10" s="277">
        <f>'Sheet 1 - Summary Table'!E10</f>
        <v>65</v>
      </c>
      <c r="H10" s="278">
        <f>'Sheet 1 - Table 1'!G12</f>
        <v>80</v>
      </c>
      <c r="I10" s="278">
        <f>'Sheet 1 - Table 2'!C10</f>
        <v>10</v>
      </c>
      <c r="J10" s="279">
        <f>'Sheet 1 - Table 5'!I10/60</f>
        <v>15</v>
      </c>
      <c r="K10" s="280">
        <f>'Sheet 1 - Table 2'!O10</f>
        <v>3.05912195121951</v>
      </c>
      <c r="L10" s="281">
        <f>'Sheet 1 - Summary Table'!N10</f>
        <v>17.1428571428571</v>
      </c>
      <c r="M10" s="275">
        <f>B10*I10/100*60/L10</f>
        <v>2.45000000000001</v>
      </c>
      <c r="N10" s="282">
        <f>M10-'Sheet 1 - Table 5'!H10</f>
        <v>1.65000000000001</v>
      </c>
      <c r="O10" s="283">
        <f>N10*12.5</f>
        <v>20.6250000000001</v>
      </c>
      <c r="P10" t="s" s="207">
        <v>40</v>
      </c>
    </row>
    <row r="11" ht="38.65" customHeight="1">
      <c r="A11" s="284">
        <v>9</v>
      </c>
      <c r="B11" s="285">
        <f>'Sheet 1 - Table 2'!B11</f>
        <v>7</v>
      </c>
      <c r="C11" s="286">
        <f>'Sheet 1 - Table 5'!G11</f>
        <v>12.5</v>
      </c>
      <c r="D11" s="287">
        <f>'Sheet 1 - Table 4'!C11</f>
        <v>1.04</v>
      </c>
      <c r="E11" s="287">
        <f>'Sheet 1 - Table 4'!E11</f>
        <v>13.24</v>
      </c>
      <c r="F11" s="288">
        <f>'Sheet 1 - Table 2'!E11</f>
        <v>108</v>
      </c>
      <c r="G11" s="289">
        <f>'Sheet 1 - Summary Table'!E11</f>
        <v>65</v>
      </c>
      <c r="H11" s="290">
        <f>'Sheet 1 - Table 1'!G13</f>
        <v>90</v>
      </c>
      <c r="I11" s="290">
        <f>'Sheet 1 - Table 2'!C11</f>
        <v>20</v>
      </c>
      <c r="J11" s="291">
        <f>'Sheet 1 - Table 5'!I11/60</f>
        <v>15</v>
      </c>
      <c r="K11" s="292">
        <f>'Sheet 1 - Table 2'!O11</f>
        <v>5.82176146788991</v>
      </c>
      <c r="L11" s="293">
        <f>'Sheet 1 - Summary Table'!N11</f>
        <v>18.75</v>
      </c>
      <c r="M11" s="287">
        <f>B11*I11/100*60/L11</f>
        <v>4.48</v>
      </c>
      <c r="N11" s="294">
        <f>M11-'Sheet 1 - Table 5'!H11</f>
        <v>3.71</v>
      </c>
      <c r="O11" s="295">
        <f>N11*12.5</f>
        <v>46.375</v>
      </c>
      <c r="P11" t="s" s="180">
        <v>40</v>
      </c>
    </row>
    <row r="12" ht="38.65" customHeight="1">
      <c r="A12" s="284">
        <v>10</v>
      </c>
      <c r="B12" s="285">
        <f>'Sheet 1 - Table 2'!B12</f>
        <v>7</v>
      </c>
      <c r="C12" s="286">
        <f>'Sheet 1 - Table 5'!G12</f>
        <v>12.5</v>
      </c>
      <c r="D12" s="287">
        <f>'Sheet 1 - Table 4'!C12</f>
        <v>1.04</v>
      </c>
      <c r="E12" s="287">
        <f>'Sheet 1 - Table 4'!E12</f>
        <v>13.26</v>
      </c>
      <c r="F12" s="288">
        <f>'Sheet 1 - Table 2'!E12</f>
        <v>108</v>
      </c>
      <c r="G12" s="289">
        <f>'Sheet 1 - Summary Table'!E12</f>
        <v>65</v>
      </c>
      <c r="H12" s="290">
        <f>'Sheet 1 - Table 1'!G14</f>
        <v>90</v>
      </c>
      <c r="I12" s="290">
        <f>'Sheet 1 - Table 2'!C12</f>
        <v>30</v>
      </c>
      <c r="J12" s="291">
        <f>'Sheet 1 - Table 5'!I12/60</f>
        <v>20</v>
      </c>
      <c r="K12" s="292">
        <f>'Sheet 1 - Table 2'!O12</f>
        <v>2.41910769230769</v>
      </c>
      <c r="L12" s="293">
        <f>'Sheet 1 - Summary Table'!N12</f>
        <v>65</v>
      </c>
      <c r="M12" s="287">
        <f>B12*I12/100*60/L12</f>
        <v>1.93846153846154</v>
      </c>
      <c r="N12" s="294">
        <f>M12-'Sheet 1 - Table 5'!H12</f>
        <v>1.13846153846154</v>
      </c>
      <c r="O12" s="295">
        <f>N12*12.5</f>
        <v>14.2307692307693</v>
      </c>
      <c r="P12" t="s" s="180">
        <v>40</v>
      </c>
    </row>
    <row r="13" ht="38.65" customHeight="1">
      <c r="A13" s="260">
        <v>11</v>
      </c>
      <c r="B13" s="261">
        <f>'Sheet 1 - Table 2'!B13</f>
        <v>7</v>
      </c>
      <c r="C13" s="262">
        <f>'Sheet 1 - Table 5'!G13</f>
        <v>12.5</v>
      </c>
      <c r="D13" s="263">
        <f>'Sheet 1 - Table 4'!C13</f>
        <v>1.04</v>
      </c>
      <c r="E13" s="263">
        <f>'Sheet 1 - Table 4'!E13</f>
        <v>13.25</v>
      </c>
      <c r="F13" s="264">
        <f>'Sheet 1 - Table 2'!E13</f>
        <v>108</v>
      </c>
      <c r="G13" s="265">
        <f>'Sheet 1 - Summary Table'!E13</f>
        <v>65</v>
      </c>
      <c r="H13" s="266">
        <f>'Sheet 1 - Table 1'!G15</f>
        <v>90</v>
      </c>
      <c r="I13" s="266">
        <f>'Sheet 1 - Table 2'!C13</f>
        <v>15</v>
      </c>
      <c r="J13" s="267">
        <f>'Sheet 1 - Table 5'!I13/60</f>
        <v>15</v>
      </c>
      <c r="K13" s="268">
        <f>'Sheet 1 - Table 2'!O13</f>
        <v>9.94425</v>
      </c>
      <c r="L13" s="269">
        <f>'Sheet 1 - Summary Table'!N13</f>
        <v>8.18181818181818</v>
      </c>
      <c r="M13" s="263">
        <f>B13*I13/100*60/L13</f>
        <v>7.7</v>
      </c>
      <c r="N13" s="270">
        <f>M13-'Sheet 1 - Table 5'!H13</f>
        <v>6.92</v>
      </c>
      <c r="O13" s="271">
        <f>N13*12.5</f>
        <v>86.5</v>
      </c>
      <c r="P13" t="s" s="170">
        <v>40</v>
      </c>
    </row>
    <row r="14" ht="38.65" customHeight="1">
      <c r="A14" s="272">
        <v>12</v>
      </c>
      <c r="B14" s="273">
        <f>'Sheet 1 - Table 2'!B14</f>
        <v>7</v>
      </c>
      <c r="C14" s="274">
        <f>'Sheet 1 - Table 5'!G14</f>
        <v>12.5</v>
      </c>
      <c r="D14" s="275">
        <f>'Sheet 1 - Table 4'!C14</f>
        <v>1.04</v>
      </c>
      <c r="E14" s="275">
        <f>'Sheet 1 - Table 4'!E14</f>
        <v>13.22</v>
      </c>
      <c r="F14" s="276">
        <f>'Sheet 1 - Table 2'!E14</f>
        <v>108</v>
      </c>
      <c r="G14" s="277">
        <f>'Sheet 1 - Summary Table'!E14</f>
        <v>65</v>
      </c>
      <c r="H14" s="278">
        <f>'Sheet 1 - Table 1'!G16</f>
        <v>80</v>
      </c>
      <c r="I14" s="278">
        <f>'Sheet 1 - Table 2'!C14</f>
        <v>10</v>
      </c>
      <c r="J14" s="279">
        <f>'Sheet 1 - Table 5'!I14/60</f>
        <v>15</v>
      </c>
      <c r="K14" s="280">
        <f>'Sheet 1 - Table 2'!O14</f>
        <v>3.04122488038278</v>
      </c>
      <c r="L14" s="281">
        <f>'Sheet 1 - Summary Table'!N14</f>
        <v>17.5</v>
      </c>
      <c r="M14" s="275">
        <f>B14*I14/100*60/L14</f>
        <v>2.4</v>
      </c>
      <c r="N14" s="282">
        <f>M14-'Sheet 1 - Table 5'!H14</f>
        <v>1.61</v>
      </c>
      <c r="O14" s="283">
        <f>N14*12.5</f>
        <v>20.125</v>
      </c>
      <c r="P14" t="s" s="207">
        <v>40</v>
      </c>
    </row>
    <row r="15" ht="38.65" customHeight="1">
      <c r="A15" s="284">
        <v>13</v>
      </c>
      <c r="B15" s="285">
        <f>'Sheet 1 - Table 2'!B15</f>
        <v>7</v>
      </c>
      <c r="C15" s="286">
        <f>'Sheet 1 - Table 5'!G15</f>
        <v>12.5</v>
      </c>
      <c r="D15" s="287">
        <f>'Sheet 1 - Table 4'!C15</f>
        <v>1.04</v>
      </c>
      <c r="E15" s="287">
        <f>'Sheet 1 - Table 4'!E15</f>
        <v>13.23</v>
      </c>
      <c r="F15" s="288">
        <f>'Sheet 1 - Table 2'!E15</f>
        <v>108</v>
      </c>
      <c r="G15" s="289">
        <f>'Sheet 1 - Summary Table'!E15</f>
        <v>65</v>
      </c>
      <c r="H15" s="290">
        <f>'Sheet 1 - Table 1'!G17</f>
        <v>80</v>
      </c>
      <c r="I15" s="290">
        <f>'Sheet 1 - Table 2'!C15</f>
        <v>15</v>
      </c>
      <c r="J15" s="291">
        <f>'Sheet 1 - Table 5'!I15/60</f>
        <v>15</v>
      </c>
      <c r="K15" s="292">
        <f>'Sheet 1 - Table 2'!O15</f>
        <v>2.6408</v>
      </c>
      <c r="L15" s="293">
        <f>'Sheet 1 - Summary Table'!N15</f>
        <v>30</v>
      </c>
      <c r="M15" s="287">
        <f>B15*I15/100*60/L15</f>
        <v>2.1</v>
      </c>
      <c r="N15" s="294">
        <f>M15-'Sheet 1 - Table 5'!H15</f>
        <v>1.3</v>
      </c>
      <c r="O15" s="295">
        <f>N15*12.5</f>
        <v>16.25</v>
      </c>
      <c r="P15" t="s" s="180">
        <v>40</v>
      </c>
    </row>
    <row r="16" ht="38.65" customHeight="1">
      <c r="A16" s="260">
        <v>14</v>
      </c>
      <c r="B16" s="261">
        <f>'Sheet 1 - Table 2'!B16</f>
        <v>7</v>
      </c>
      <c r="C16" s="262">
        <f>'Sheet 1 - Table 5'!G16</f>
        <v>12.5</v>
      </c>
      <c r="D16" s="263">
        <f>'Sheet 1 - Table 4'!C16</f>
        <v>1.04</v>
      </c>
      <c r="E16" s="263">
        <f>'Sheet 1 - Table 4'!E16</f>
        <v>13.32</v>
      </c>
      <c r="F16" s="264">
        <f>'Sheet 1 - Table 2'!E16</f>
        <v>108</v>
      </c>
      <c r="G16" s="265">
        <f>'Sheet 1 - Summary Table'!E16</f>
        <v>65</v>
      </c>
      <c r="H16" s="266">
        <f>'Sheet 1 - Table 1'!G18</f>
        <v>100</v>
      </c>
      <c r="I16" s="266">
        <f>'Sheet 1 - Table 2'!C16</f>
        <v>15</v>
      </c>
      <c r="J16" s="267">
        <f>'Sheet 1 - Table 5'!I16/60</f>
        <v>12</v>
      </c>
      <c r="K16" s="268">
        <f>'Sheet 1 - Table 2'!O16</f>
        <v>5.88235582822086</v>
      </c>
      <c r="L16" s="269">
        <f>'Sheet 1 - Summary Table'!N16</f>
        <v>14</v>
      </c>
      <c r="M16" s="263">
        <f>B16*I16/100*60/L16</f>
        <v>4.5</v>
      </c>
      <c r="N16" s="270">
        <f>M16-'Sheet 1 - Table 5'!H16</f>
        <v>3.73</v>
      </c>
      <c r="O16" s="271">
        <f>N16*12.5</f>
        <v>46.625</v>
      </c>
      <c r="P16" t="s" s="170">
        <v>40</v>
      </c>
    </row>
    <row r="17" ht="38.65" customHeight="1">
      <c r="A17" s="272">
        <v>15</v>
      </c>
      <c r="B17" s="273">
        <f>'Sheet 1 - Table 2'!B17</f>
        <v>7</v>
      </c>
      <c r="C17" s="274">
        <f>'Sheet 1 - Table 5'!G17</f>
        <v>12.5</v>
      </c>
      <c r="D17" s="275">
        <f>'Sheet 1 - Table 4'!C17</f>
        <v>1.04</v>
      </c>
      <c r="E17" s="275">
        <f>'Sheet 1 - Table 4'!E17</f>
        <v>13.25</v>
      </c>
      <c r="F17" s="276">
        <f>'Sheet 1 - Table 2'!E17</f>
        <v>108</v>
      </c>
      <c r="G17" s="277">
        <f>'Sheet 1 - Summary Table'!E17</f>
        <v>65</v>
      </c>
      <c r="H17" s="278">
        <f>'Sheet 1 - Table 1'!G19</f>
        <v>90</v>
      </c>
      <c r="I17" s="278">
        <f>'Sheet 1 - Table 2'!C17</f>
        <v>15</v>
      </c>
      <c r="J17" s="279">
        <f>'Sheet 1 - Table 5'!I17/60</f>
        <v>10</v>
      </c>
      <c r="K17" s="280">
        <f>'Sheet 1 - Table 2'!O17</f>
        <v>13.3970704225352</v>
      </c>
      <c r="L17" s="281">
        <f>'Sheet 1 - Summary Table'!N17</f>
        <v>6.36363636363636</v>
      </c>
      <c r="M17" s="275">
        <f>B17*I17/100*60/L17</f>
        <v>9.900000000000009</v>
      </c>
      <c r="N17" s="282">
        <f>M17-'Sheet 1 - Table 5'!H17</f>
        <v>9.150000000000009</v>
      </c>
      <c r="O17" s="283">
        <f>N17*12.5</f>
        <v>114.375</v>
      </c>
      <c r="P17" t="s" s="207">
        <v>40</v>
      </c>
    </row>
    <row r="18" ht="38.65" customHeight="1">
      <c r="A18" s="284">
        <v>16</v>
      </c>
      <c r="B18" s="285">
        <f>'Sheet 1 - Table 2'!B18</f>
        <v>7</v>
      </c>
      <c r="C18" s="286">
        <f>'Sheet 1 - Table 5'!G18</f>
        <v>12.5</v>
      </c>
      <c r="D18" s="287">
        <f>'Sheet 1 - Table 4'!C18</f>
        <v>1.04</v>
      </c>
      <c r="E18" s="287">
        <f>'Sheet 1 - Table 4'!E18</f>
        <v>13.26</v>
      </c>
      <c r="F18" s="288">
        <f>'Sheet 1 - Table 2'!E18</f>
        <v>108</v>
      </c>
      <c r="G18" s="289">
        <f>'Sheet 1 - Summary Table'!E18</f>
        <v>65</v>
      </c>
      <c r="H18" s="290">
        <f>'Sheet 1 - Table 1'!G20</f>
        <v>95</v>
      </c>
      <c r="I18" s="290">
        <f>'Sheet 1 - Table 2'!C18</f>
        <v>20</v>
      </c>
      <c r="J18" s="291">
        <f>'Sheet 1 - Table 5'!I18/60</f>
        <v>10</v>
      </c>
      <c r="K18" s="292">
        <f>'Sheet 1 - Table 2'!O18</f>
        <v>13.5367659574468</v>
      </c>
      <c r="L18" s="293">
        <f>'Sheet 1 - Summary Table'!N18</f>
        <v>8</v>
      </c>
      <c r="M18" s="287">
        <f>B18*I18/100*60/L18</f>
        <v>10.5</v>
      </c>
      <c r="N18" s="294">
        <f>M18-'Sheet 1 - Table 5'!H18</f>
        <v>9.720000000000001</v>
      </c>
      <c r="O18" s="295">
        <f>N18*12.5</f>
        <v>121.5</v>
      </c>
      <c r="P18" t="s" s="180">
        <v>40</v>
      </c>
    </row>
    <row r="19" ht="38.65" customHeight="1">
      <c r="A19" s="284">
        <v>17</v>
      </c>
      <c r="B19" s="285">
        <f>'Sheet 1 - Table 2'!B19</f>
        <v>7</v>
      </c>
      <c r="C19" s="286">
        <f>'Sheet 1 - Table 5'!G19</f>
        <v>26</v>
      </c>
      <c r="D19" s="287">
        <f>'Sheet 1 - Table 4'!C19</f>
        <v>1.04</v>
      </c>
      <c r="E19" s="287">
        <f>'Sheet 1 - Table 4'!E19</f>
        <v>26.76</v>
      </c>
      <c r="F19" s="288">
        <f>'Sheet 1 - Table 2'!E19</f>
        <v>108</v>
      </c>
      <c r="G19" s="289">
        <f>'Sheet 1 - Summary Table'!E19</f>
        <v>65</v>
      </c>
      <c r="H19" s="290">
        <f>'Sheet 1 - Table 1'!G21</f>
        <v>100</v>
      </c>
      <c r="I19" s="290">
        <f>'Sheet 1 - Table 2'!C19</f>
        <v>20</v>
      </c>
      <c r="J19" s="291">
        <f>'Sheet 1 - Table 5'!I19/60</f>
        <v>15</v>
      </c>
      <c r="K19" s="292">
        <f>'Sheet 1 - Table 2'!O19</f>
        <v>1.7747</v>
      </c>
      <c r="L19" s="293">
        <f>'Sheet 1 - Summary Table'!N19</f>
        <v>26.0526315789474</v>
      </c>
      <c r="M19" s="287">
        <f>B19*I19/100*60/L19</f>
        <v>3.22424242424242</v>
      </c>
      <c r="N19" s="294">
        <f>M19-'Sheet 1 - Table 5'!H19</f>
        <v>1.41424242424242</v>
      </c>
      <c r="O19" s="295">
        <f>N19*12.5</f>
        <v>17.6780303030303</v>
      </c>
      <c r="P19" t="s" s="180">
        <v>59</v>
      </c>
    </row>
    <row r="20" ht="38.65" customHeight="1">
      <c r="A20" s="284">
        <v>18</v>
      </c>
      <c r="B20" s="285">
        <f>'Sheet 1 - Table 2'!B20</f>
        <v>7</v>
      </c>
      <c r="C20" s="286">
        <f>'Sheet 1 - Table 5'!G20</f>
        <v>26</v>
      </c>
      <c r="D20" s="287">
        <f>'Sheet 1 - Table 4'!C20</f>
        <v>1.04</v>
      </c>
      <c r="E20" s="287">
        <f>'Sheet 1 - Table 4'!E20</f>
        <v>26.62</v>
      </c>
      <c r="F20" s="288">
        <f>'Sheet 1 - Table 2'!E20</f>
        <v>108</v>
      </c>
      <c r="G20" s="289">
        <f>'Sheet 1 - Summary Table'!E20</f>
        <v>65</v>
      </c>
      <c r="H20" s="290">
        <f>'Sheet 1 - Table 1'!G22</f>
        <v>100</v>
      </c>
      <c r="I20" s="290">
        <f>'Sheet 1 - Table 2'!C20</f>
        <v>20</v>
      </c>
      <c r="J20" s="291">
        <f>'Sheet 1 - Table 5'!I20/60</f>
        <v>15</v>
      </c>
      <c r="K20" s="292">
        <f>'Sheet 1 - Table 2'!O20</f>
        <v>3.06193087008343</v>
      </c>
      <c r="L20" s="293">
        <f>'Sheet 1 - Summary Table'!N20</f>
        <v>15</v>
      </c>
      <c r="M20" s="287">
        <f>B20*I20/100*60/L20</f>
        <v>5.6</v>
      </c>
      <c r="N20" s="294">
        <f>M20-'Sheet 1 - Table 5'!H20</f>
        <v>3.77</v>
      </c>
      <c r="O20" s="295">
        <f>N20*12.5</f>
        <v>47.125</v>
      </c>
      <c r="P20" t="s" s="180">
        <v>59</v>
      </c>
    </row>
    <row r="21" ht="38.65" customHeight="1">
      <c r="A21" s="284">
        <v>19</v>
      </c>
      <c r="B21" s="285">
        <f>'Sheet 1 - Table 2'!B21</f>
        <v>18</v>
      </c>
      <c r="C21" s="286">
        <f>'Sheet 1 - Table 5'!G21</f>
        <v>12.5</v>
      </c>
      <c r="D21" s="287">
        <f>'Sheet 1 - Table 4'!C21</f>
        <v>1.04</v>
      </c>
      <c r="E21" s="287">
        <f>'Sheet 1 - Table 4'!E21</f>
        <v>13.4</v>
      </c>
      <c r="F21" s="288">
        <f>'Sheet 1 - Table 2'!E21</f>
        <v>180</v>
      </c>
      <c r="G21" s="289">
        <f>'Sheet 1 - Summary Table'!E21</f>
        <v>65</v>
      </c>
      <c r="H21" s="290">
        <f>'Sheet 1 - Table 1'!G23</f>
        <v>100</v>
      </c>
      <c r="I21" s="290">
        <f>'Sheet 1 - Table 2'!C21</f>
        <v>10</v>
      </c>
      <c r="J21" s="291">
        <f>'Sheet 1 - Table 5'!I21/60</f>
        <v>10</v>
      </c>
      <c r="K21" s="292">
        <f>'Sheet 1 - Table 2'!O21</f>
        <v>3.41521991701245</v>
      </c>
      <c r="L21" s="293">
        <f>'Sheet 1 - Summary Table'!N21</f>
        <v>35</v>
      </c>
      <c r="M21" s="287">
        <f>B21*I21/100*60/L21</f>
        <v>3.08571428571429</v>
      </c>
      <c r="N21" s="294">
        <f>M21-'Sheet 1 - Table 5'!H21</f>
        <v>2.32571428571429</v>
      </c>
      <c r="O21" s="295">
        <f>N21*12.5</f>
        <v>29.0714285714286</v>
      </c>
      <c r="P21" t="s" s="180">
        <v>64</v>
      </c>
    </row>
    <row r="22" ht="38.65" customHeight="1">
      <c r="A22" s="284">
        <v>20</v>
      </c>
      <c r="B22" s="285">
        <f>'Sheet 1 - Table 2'!B22</f>
        <v>18</v>
      </c>
      <c r="C22" s="286">
        <f>'Sheet 1 - Table 5'!G22</f>
        <v>12.5</v>
      </c>
      <c r="D22" s="287">
        <f>'Sheet 1 - Table 4'!C22</f>
        <v>1.04</v>
      </c>
      <c r="E22" s="287">
        <f>'Sheet 1 - Table 4'!E22</f>
        <v>13.4</v>
      </c>
      <c r="F22" s="288">
        <f>'Sheet 1 - Table 2'!E22</f>
        <v>140</v>
      </c>
      <c r="G22" s="289">
        <f>'Sheet 1 - Summary Table'!E22</f>
        <v>65</v>
      </c>
      <c r="H22" s="290">
        <f>'Sheet 1 - Table 1'!G24</f>
        <v>100</v>
      </c>
      <c r="I22" s="290">
        <f>'Sheet 1 - Table 2'!C22</f>
        <v>10</v>
      </c>
      <c r="J22" s="291">
        <f>'Sheet 1 - Table 5'!I22/60</f>
        <v>10</v>
      </c>
      <c r="K22" s="292">
        <f>'Sheet 1 - Table 2'!O22</f>
        <v>8.75412765957447</v>
      </c>
      <c r="L22" s="293">
        <f>'Sheet 1 - Summary Table'!N22</f>
        <v>35</v>
      </c>
      <c r="M22" s="287">
        <f>B22*I22/100*60/L22</f>
        <v>3.08571428571429</v>
      </c>
      <c r="N22" s="294">
        <f>M22-'Sheet 1 - Table 5'!H22</f>
        <v>2.36571428571429</v>
      </c>
      <c r="O22" s="295">
        <f>N22*12.5</f>
        <v>29.5714285714286</v>
      </c>
      <c r="P22" t="s" s="180">
        <v>64</v>
      </c>
    </row>
    <row r="23" ht="38.65" customHeight="1">
      <c r="A23" s="284">
        <v>21</v>
      </c>
      <c r="B23" s="285">
        <f>'Sheet 1 - Table 2'!B23</f>
        <v>18</v>
      </c>
      <c r="C23" s="286">
        <f>'Sheet 1 - Table 5'!G23</f>
        <v>12.5</v>
      </c>
      <c r="D23" s="287">
        <f>'Sheet 1 - Table 4'!C23</f>
        <v>1.04</v>
      </c>
      <c r="E23" s="287">
        <f>'Sheet 1 - Table 4'!E23</f>
        <v>13.4</v>
      </c>
      <c r="F23" s="288">
        <f>'Sheet 1 - Table 2'!E23</f>
        <v>120</v>
      </c>
      <c r="G23" s="289">
        <f>'Sheet 1 - Summary Table'!E23</f>
        <v>65</v>
      </c>
      <c r="H23" s="290">
        <f>'Sheet 1 - Table 1'!G25</f>
        <v>100</v>
      </c>
      <c r="I23" s="290">
        <f>'Sheet 1 - Table 2'!C23</f>
        <v>10</v>
      </c>
      <c r="J23" s="291">
        <f>'Sheet 1 - Table 5'!I23/60</f>
        <v>10</v>
      </c>
      <c r="K23" s="292">
        <f>'Sheet 1 - Table 2'!O23</f>
        <v>3.66508928571429</v>
      </c>
      <c r="L23" s="293">
        <f>'Sheet 1 - Summary Table'!N23</f>
        <v>37.5</v>
      </c>
      <c r="M23" s="287">
        <f>B23*I23/100*60/L23</f>
        <v>2.88</v>
      </c>
      <c r="N23" s="294">
        <f>M23-'Sheet 1 - Table 5'!H23</f>
        <v>2.18</v>
      </c>
      <c r="O23" s="295">
        <f>N23*12.5</f>
        <v>27.25</v>
      </c>
      <c r="P23" t="s" s="180">
        <v>64</v>
      </c>
    </row>
    <row r="24" ht="38.65" customHeight="1">
      <c r="A24" s="284">
        <v>22</v>
      </c>
      <c r="B24" s="285">
        <f>'Sheet 1 - Table 2'!B24</f>
        <v>18</v>
      </c>
      <c r="C24" s="286">
        <f>'Sheet 1 - Table 5'!G24</f>
        <v>12.5</v>
      </c>
      <c r="D24" s="287">
        <f>'Sheet 1 - Table 4'!C24</f>
        <v>1.04</v>
      </c>
      <c r="E24" s="287">
        <f>'Sheet 1 - Table 4'!E24</f>
        <v>13.4</v>
      </c>
      <c r="F24" s="288">
        <f>'Sheet 1 - Table 2'!E24</f>
        <v>150</v>
      </c>
      <c r="G24" s="289">
        <f>'Sheet 1 - Summary Table'!E24</f>
        <v>65</v>
      </c>
      <c r="H24" s="290">
        <f>'Sheet 1 - Table 1'!G26</f>
        <v>100</v>
      </c>
      <c r="I24" s="290">
        <f>'Sheet 1 - Table 2'!C24</f>
        <v>10</v>
      </c>
      <c r="J24" s="291">
        <f>'Sheet 1 - Table 5'!I24/60</f>
        <v>10</v>
      </c>
      <c r="K24" s="292">
        <f>'Sheet 1 - Table 2'!O24</f>
        <v>9.564279069767441</v>
      </c>
      <c r="L24" s="293">
        <f>'Sheet 1 - Summary Table'!N24</f>
        <v>30</v>
      </c>
      <c r="M24" s="287">
        <f>B24*I24/100*60/L24</f>
        <v>3.6</v>
      </c>
      <c r="N24" s="294">
        <f>M24-'Sheet 1 - Table 5'!H24</f>
        <v>2.9</v>
      </c>
      <c r="O24" s="295">
        <f>N24*12.5</f>
        <v>36.25</v>
      </c>
      <c r="P24" t="s" s="180">
        <v>64</v>
      </c>
    </row>
    <row r="25" ht="38.65" customHeight="1">
      <c r="A25" s="284">
        <v>23</v>
      </c>
      <c r="B25" s="285">
        <f>'Sheet 1 - Table 2'!B25</f>
        <v>18</v>
      </c>
      <c r="C25" s="286">
        <f>'Sheet 1 - Table 5'!G25</f>
        <v>12.5</v>
      </c>
      <c r="D25" s="287">
        <f>'Sheet 1 - Table 4'!C25</f>
        <v>1.04</v>
      </c>
      <c r="E25" s="287">
        <f>'Sheet 1 - Table 4'!E25</f>
        <v>13.4</v>
      </c>
      <c r="F25" s="288">
        <f>'Sheet 1 - Table 2'!E25</f>
        <v>150</v>
      </c>
      <c r="G25" s="289">
        <f>'Sheet 1 - Summary Table'!E25</f>
        <v>65</v>
      </c>
      <c r="H25" s="290">
        <f>'Sheet 1 - Table 1'!G27</f>
        <v>100</v>
      </c>
      <c r="I25" s="290">
        <f>'Sheet 1 - Table 2'!C25</f>
        <v>10</v>
      </c>
      <c r="J25" s="291">
        <f>'Sheet 1 - Table 5'!I25/60</f>
        <v>10</v>
      </c>
      <c r="K25" s="292">
        <f>'Sheet 1 - Table 2'!O25</f>
        <v>2.79367346938776</v>
      </c>
      <c r="L25" s="293">
        <f>'Sheet 1 - Summary Table'!N25</f>
        <v>30</v>
      </c>
      <c r="M25" s="287">
        <f>B25*I25/100*60/L25</f>
        <v>3.6</v>
      </c>
      <c r="N25" s="294">
        <f>M25-'Sheet 1 - Table 5'!H25</f>
        <v>2.9</v>
      </c>
      <c r="O25" s="295">
        <f>N25*12.5</f>
        <v>36.25</v>
      </c>
      <c r="P25" t="s" s="180">
        <v>64</v>
      </c>
    </row>
    <row r="26" ht="38.65" customHeight="1">
      <c r="A26" s="284">
        <v>24</v>
      </c>
      <c r="B26" s="285">
        <f>'Sheet 1 - Table 2'!B26</f>
        <v>18</v>
      </c>
      <c r="C26" s="286">
        <f>'Sheet 1 - Table 5'!G26</f>
        <v>12.5</v>
      </c>
      <c r="D26" s="287">
        <f>'Sheet 1 - Table 4'!C26</f>
        <v>1.04</v>
      </c>
      <c r="E26" s="287">
        <f>'Sheet 1 - Table 4'!E26</f>
        <v>13.4</v>
      </c>
      <c r="F26" s="288">
        <f>'Sheet 1 - Table 2'!E26</f>
        <v>220</v>
      </c>
      <c r="G26" s="289">
        <f>'Sheet 1 - Summary Table'!E26</f>
        <v>65</v>
      </c>
      <c r="H26" s="290">
        <f>'Sheet 1 - Table 1'!G28</f>
        <v>100</v>
      </c>
      <c r="I26" s="290">
        <f>'Sheet 1 - Table 2'!C26</f>
        <v>10</v>
      </c>
      <c r="J26" s="291">
        <f>'Sheet 1 - Table 5'!I26/60</f>
        <v>10</v>
      </c>
      <c r="K26" s="292">
        <f>'Sheet 1 - Table 2'!O26</f>
        <v>6.8433</v>
      </c>
      <c r="L26" s="293">
        <f>'Sheet 1 - Summary Table'!N26</f>
        <v>30</v>
      </c>
      <c r="M26" s="287">
        <f>B26*I26/100*60/L26</f>
        <v>3.6</v>
      </c>
      <c r="N26" s="294">
        <f>M26-'Sheet 1 - Table 5'!H26</f>
        <v>2.82</v>
      </c>
      <c r="O26" s="295">
        <f>N26*12.5</f>
        <v>35.25</v>
      </c>
      <c r="P26" t="s" s="180">
        <v>64</v>
      </c>
    </row>
    <row r="27" ht="38.65" customHeight="1">
      <c r="A27" s="284">
        <v>25</v>
      </c>
      <c r="B27" s="285">
        <f>'Sheet 1 - Table 2'!B27</f>
        <v>18</v>
      </c>
      <c r="C27" s="286">
        <f>'Sheet 1 - Table 5'!G27</f>
        <v>12.5</v>
      </c>
      <c r="D27" s="287">
        <f>'Sheet 1 - Table 4'!C27</f>
        <v>1.04</v>
      </c>
      <c r="E27" s="287">
        <f>'Sheet 1 - Table 4'!E27</f>
        <v>13.4</v>
      </c>
      <c r="F27" s="288">
        <f>'Sheet 1 - Table 2'!E27</f>
        <v>150</v>
      </c>
      <c r="G27" s="289">
        <f>'Sheet 1 - Summary Table'!E27</f>
        <v>65</v>
      </c>
      <c r="H27" s="290">
        <f>'Sheet 1 - Table 1'!G29</f>
        <v>100</v>
      </c>
      <c r="I27" s="290">
        <f>'Sheet 1 - Table 2'!C27</f>
        <v>20</v>
      </c>
      <c r="J27" s="291">
        <f>'Sheet 1 - Table 5'!I27/60</f>
        <v>15</v>
      </c>
      <c r="K27" s="292">
        <f>'Sheet 1 - Table 2'!O27</f>
        <v>8.52858947368421</v>
      </c>
      <c r="L27" s="293">
        <f>'Sheet 1 - Summary Table'!N27</f>
        <v>36.4285714285714</v>
      </c>
      <c r="M27" s="287">
        <f>B27*I27/100*60/L27</f>
        <v>5.92941176470589</v>
      </c>
      <c r="N27" s="294">
        <f>M27-'Sheet 1 - Table 5'!H27</f>
        <v>5.22941176470589</v>
      </c>
      <c r="O27" s="295">
        <f>N27*12.5</f>
        <v>65.36764705882359</v>
      </c>
      <c r="P27" t="s" s="180">
        <v>64</v>
      </c>
    </row>
    <row r="28" ht="38.65" customHeight="1">
      <c r="A28" s="284">
        <v>26</v>
      </c>
      <c r="B28" s="285">
        <f>'Sheet 1 - Table 2'!B28</f>
        <v>18</v>
      </c>
      <c r="C28" s="286">
        <f>'Sheet 1 - Table 5'!G28</f>
        <v>12.5</v>
      </c>
      <c r="D28" s="287">
        <f>'Sheet 1 - Table 4'!C28</f>
        <v>1.04</v>
      </c>
      <c r="E28" s="287">
        <f>'Sheet 1 - Table 4'!E28</f>
        <v>13.4</v>
      </c>
      <c r="F28" s="288">
        <f>'Sheet 1 - Table 2'!E28</f>
        <v>110</v>
      </c>
      <c r="G28" s="289">
        <f>'Sheet 1 - Summary Table'!E28</f>
        <v>65</v>
      </c>
      <c r="H28" s="290">
        <f>'Sheet 1 - Table 1'!G30</f>
        <v>100</v>
      </c>
      <c r="I28" s="290">
        <f>'Sheet 1 - Table 2'!C28</f>
        <v>20</v>
      </c>
      <c r="J28" s="291">
        <f>'Sheet 1 - Table 5'!I28/60</f>
        <v>15</v>
      </c>
      <c r="K28" s="292">
        <f>'Sheet 1 - Table 2'!O28</f>
        <v>6.9015829787234</v>
      </c>
      <c r="L28" s="293">
        <f>'Sheet 1 - Summary Table'!N28</f>
        <v>40</v>
      </c>
      <c r="M28" s="287">
        <f>B28*I28/100*60/L28</f>
        <v>5.4</v>
      </c>
      <c r="N28" s="294">
        <f>M28-'Sheet 1 - Table 5'!H28</f>
        <v>4.62</v>
      </c>
      <c r="O28" s="295">
        <f>N28*12.5</f>
        <v>57.75</v>
      </c>
      <c r="P28" t="s" s="180">
        <v>64</v>
      </c>
    </row>
    <row r="29" ht="38.65" customHeight="1">
      <c r="A29" s="284">
        <v>27</v>
      </c>
      <c r="B29" s="285">
        <f>'Sheet 1 - Table 2'!B29</f>
        <v>18</v>
      </c>
      <c r="C29" s="286">
        <f>'Sheet 1 - Table 5'!G29</f>
        <v>12.5</v>
      </c>
      <c r="D29" s="287">
        <f>'Sheet 1 - Table 4'!C29</f>
        <v>1.04</v>
      </c>
      <c r="E29" s="287">
        <f>'Sheet 1 - Table 4'!E29</f>
        <v>13.4</v>
      </c>
      <c r="F29" s="288">
        <f>'Sheet 1 - Table 2'!E29</f>
        <v>160</v>
      </c>
      <c r="G29" s="289">
        <f>'Sheet 1 - Summary Table'!E29</f>
        <v>65</v>
      </c>
      <c r="H29" s="290">
        <f>'Sheet 1 - Table 1'!G31</f>
        <v>100</v>
      </c>
      <c r="I29" s="290">
        <f>'Sheet 1 - Table 2'!C29</f>
        <v>20</v>
      </c>
      <c r="J29" s="291">
        <f>'Sheet 1 - Table 5'!I29/60</f>
        <v>15</v>
      </c>
      <c r="K29" s="292">
        <f>'Sheet 1 - Table 2'!O29</f>
        <v>8.401875</v>
      </c>
      <c r="L29" s="293">
        <f>'Sheet 1 - Summary Table'!N29</f>
        <v>36.4285714285714</v>
      </c>
      <c r="M29" s="287">
        <f>B29*I29/100*60/L29</f>
        <v>5.92941176470589</v>
      </c>
      <c r="N29" s="294">
        <f>M29-'Sheet 1 - Table 5'!H29</f>
        <v>5.22941176470589</v>
      </c>
      <c r="O29" s="295">
        <f>N29*12.5</f>
        <v>65.36764705882359</v>
      </c>
      <c r="P29" t="s" s="180">
        <v>64</v>
      </c>
    </row>
    <row r="30" ht="38.65" customHeight="1">
      <c r="A30" s="284">
        <v>28</v>
      </c>
      <c r="B30" s="285">
        <f>'Sheet 1 - Table 2'!B30</f>
        <v>18</v>
      </c>
      <c r="C30" s="286">
        <f>'Sheet 1 - Table 5'!G30</f>
        <v>12.5</v>
      </c>
      <c r="D30" s="287">
        <f>'Sheet 1 - Table 4'!C30</f>
        <v>1.04</v>
      </c>
      <c r="E30" s="287">
        <f>'Sheet 1 - Table 4'!E30</f>
        <v>13.4</v>
      </c>
      <c r="F30" s="288">
        <f>'Sheet 1 - Table 2'!E30</f>
        <v>170</v>
      </c>
      <c r="G30" s="289">
        <f>'Sheet 1 - Summary Table'!E30</f>
        <v>65</v>
      </c>
      <c r="H30" s="290">
        <f>'Sheet 1 - Table 1'!G32</f>
        <v>100</v>
      </c>
      <c r="I30" s="290">
        <f>'Sheet 1 - Table 2'!C30</f>
        <v>20</v>
      </c>
      <c r="J30" s="291">
        <f>'Sheet 1 - Table 5'!I30/60</f>
        <v>15</v>
      </c>
      <c r="K30" s="292">
        <f>'Sheet 1 - Table 2'!O30</f>
        <v>7.04656768558952</v>
      </c>
      <c r="L30" s="293">
        <f>'Sheet 1 - Summary Table'!N30</f>
        <v>40</v>
      </c>
      <c r="M30" s="287">
        <f>B30*I30/100*60/L30</f>
        <v>5.4</v>
      </c>
      <c r="N30" s="294">
        <f>M30-'Sheet 1 - Table 5'!H30</f>
        <v>4.64</v>
      </c>
      <c r="O30" s="295">
        <f>N30*12.5</f>
        <v>58</v>
      </c>
      <c r="P30" t="s" s="180">
        <v>64</v>
      </c>
    </row>
    <row r="31" ht="38.65" customHeight="1">
      <c r="A31" s="284">
        <v>29</v>
      </c>
      <c r="B31" s="285">
        <f>'Sheet 1 - Table 2'!B31</f>
        <v>18</v>
      </c>
      <c r="C31" s="286">
        <f>'Sheet 1 - Table 5'!G31</f>
        <v>12.5</v>
      </c>
      <c r="D31" s="287">
        <f>'Sheet 1 - Table 4'!C31</f>
        <v>1.04</v>
      </c>
      <c r="E31" s="287">
        <f>'Sheet 1 - Table 4'!E31</f>
        <v>13.4</v>
      </c>
      <c r="F31" s="288">
        <f>'Sheet 1 - Table 2'!E31</f>
        <v>155</v>
      </c>
      <c r="G31" s="289">
        <f>'Sheet 1 - Summary Table'!E31</f>
        <v>65</v>
      </c>
      <c r="H31" s="290">
        <f>'Sheet 1 - Table 1'!G33</f>
        <v>100</v>
      </c>
      <c r="I31" s="290">
        <f>'Sheet 1 - Table 2'!C31</f>
        <v>20</v>
      </c>
      <c r="J31" s="291">
        <f>'Sheet 1 - Table 5'!I31/60</f>
        <v>15</v>
      </c>
      <c r="K31" s="292">
        <f>'Sheet 1 - Table 2'!O31</f>
        <v>8.45412631578947</v>
      </c>
      <c r="L31" s="293">
        <f>'Sheet 1 - Summary Table'!N31</f>
        <v>36.4285714285714</v>
      </c>
      <c r="M31" s="287">
        <f>B31*I31/100*60/L31</f>
        <v>5.92941176470589</v>
      </c>
      <c r="N31" s="294">
        <f>M31-'Sheet 1 - Table 5'!H31</f>
        <v>5.23941176470589</v>
      </c>
      <c r="O31" s="295">
        <f>N31*12.5</f>
        <v>65.49264705882359</v>
      </c>
      <c r="P31" t="s" s="180">
        <v>64</v>
      </c>
    </row>
    <row r="32" ht="38.65" customHeight="1">
      <c r="A32" s="284">
        <v>30</v>
      </c>
      <c r="B32" s="285">
        <f>'Sheet 1 - Table 2'!B32</f>
        <v>18</v>
      </c>
      <c r="C32" s="286">
        <f>'Sheet 1 - Table 5'!G32</f>
        <v>12.5</v>
      </c>
      <c r="D32" s="287">
        <f>'Sheet 1 - Table 4'!C32</f>
        <v>1.04</v>
      </c>
      <c r="E32" s="287">
        <f>'Sheet 1 - Table 4'!E32</f>
        <v>13.4</v>
      </c>
      <c r="F32" s="288">
        <f>'Sheet 1 - Table 2'!E32</f>
        <v>145</v>
      </c>
      <c r="G32" s="289">
        <f>'Sheet 1 - Summary Table'!E32</f>
        <v>65</v>
      </c>
      <c r="H32" s="290">
        <f>'Sheet 1 - Table 1'!G34</f>
        <v>100</v>
      </c>
      <c r="I32" s="290">
        <f>'Sheet 1 - Table 2'!C32</f>
        <v>20</v>
      </c>
      <c r="J32" s="291">
        <f>'Sheet 1 - Table 5'!I32/60</f>
        <v>15</v>
      </c>
      <c r="K32" s="292">
        <f>'Sheet 1 - Table 2'!O32</f>
        <v>7.75021153846154</v>
      </c>
      <c r="L32" s="293">
        <f>'Sheet 1 - Summary Table'!N32</f>
        <v>36.4285714285714</v>
      </c>
      <c r="M32" s="287">
        <f>B32*I32/100*60/L32</f>
        <v>5.92941176470589</v>
      </c>
      <c r="N32" s="294">
        <f>M32-'Sheet 1 - Table 5'!H32</f>
        <v>5.16941176470589</v>
      </c>
      <c r="O32" s="295">
        <f>N32*12.5</f>
        <v>64.61764705882359</v>
      </c>
      <c r="P32" t="s" s="180">
        <v>64</v>
      </c>
    </row>
    <row r="33" ht="38.65" customHeight="1">
      <c r="A33" s="284">
        <v>31</v>
      </c>
      <c r="B33" s="285">
        <f>'Sheet 1 - Table 2'!B33</f>
        <v>18</v>
      </c>
      <c r="C33" s="286">
        <f>'Sheet 1 - Table 5'!G33</f>
        <v>13</v>
      </c>
      <c r="D33" s="287">
        <f>'Sheet 1 - Table 4'!C33</f>
        <v>1.04</v>
      </c>
      <c r="E33" s="287">
        <f>'Sheet 1 - Table 4'!E33</f>
        <v>13.4</v>
      </c>
      <c r="F33" s="288">
        <f>'Sheet 1 - Table 2'!E33</f>
        <v>155</v>
      </c>
      <c r="G33" s="289">
        <f>'Sheet 1 - Summary Table'!E33</f>
        <v>65</v>
      </c>
      <c r="H33" s="290">
        <f>'Sheet 1 - Table 1'!G35</f>
        <v>100</v>
      </c>
      <c r="I33" s="290">
        <f>'Sheet 1 - Table 2'!C33</f>
        <v>20</v>
      </c>
      <c r="J33" s="291">
        <f>'Sheet 1 - Table 5'!I33/60</f>
        <v>15</v>
      </c>
      <c r="K33" s="292">
        <f>'Sheet 1 - Table 2'!O33</f>
        <v>7.44283333333333</v>
      </c>
      <c r="L33" s="293">
        <f>'Sheet 1 - Summary Table'!N33</f>
        <v>36.4285714285714</v>
      </c>
      <c r="M33" s="287">
        <f>B33*I33/100*60/L33</f>
        <v>5.92941176470589</v>
      </c>
      <c r="N33" s="294">
        <f>M33-'Sheet 1 - Table 5'!H33</f>
        <v>5.16941176470589</v>
      </c>
      <c r="O33" s="295">
        <f>N33*12.5</f>
        <v>64.61764705882359</v>
      </c>
      <c r="P33" t="s" s="180">
        <v>89</v>
      </c>
    </row>
    <row r="34" ht="38.65" customHeight="1">
      <c r="A34" s="284">
        <v>32</v>
      </c>
      <c r="B34" s="285">
        <f>'Sheet 1 - Table 2'!B34</f>
        <v>18</v>
      </c>
      <c r="C34" s="286">
        <f>'Sheet 1 - Table 5'!G34</f>
        <v>12</v>
      </c>
      <c r="D34" s="287">
        <f>'Sheet 1 - Table 4'!C34</f>
        <v>1.04</v>
      </c>
      <c r="E34" s="287">
        <f>'Sheet 1 - Table 4'!E34</f>
        <v>13.4</v>
      </c>
      <c r="F34" s="288">
        <f>'Sheet 1 - Table 2'!E34</f>
        <v>155</v>
      </c>
      <c r="G34" s="289">
        <f>'Sheet 1 - Summary Table'!E34</f>
        <v>65</v>
      </c>
      <c r="H34" s="290">
        <f>'Sheet 1 - Table 1'!G36</f>
        <v>100</v>
      </c>
      <c r="I34" s="290">
        <f>'Sheet 1 - Table 2'!C34</f>
        <v>20</v>
      </c>
      <c r="J34" s="291">
        <f>'Sheet 1 - Table 5'!I34/60</f>
        <v>15</v>
      </c>
      <c r="K34" s="292">
        <f>'Sheet 1 - Table 2'!O34</f>
        <v>11.2774736842105</v>
      </c>
      <c r="L34" s="293">
        <f>'Sheet 1 - Summary Table'!N34</f>
        <v>36.4285714285714</v>
      </c>
      <c r="M34" s="287">
        <f>B34*I34/100*60/L34</f>
        <v>5.92941176470589</v>
      </c>
      <c r="N34" s="294">
        <f>M34-'Sheet 1 - Table 5'!H34</f>
        <v>5.38941176470589</v>
      </c>
      <c r="O34" s="295">
        <f>N34*12.5</f>
        <v>67.36764705882359</v>
      </c>
      <c r="P34" t="s" s="180">
        <v>89</v>
      </c>
    </row>
    <row r="35" ht="38.65" customHeight="1">
      <c r="A35" s="284">
        <v>33</v>
      </c>
      <c r="B35" s="285">
        <f>'Sheet 1 - Table 2'!B35</f>
        <v>18</v>
      </c>
      <c r="C35" s="286">
        <f>'Sheet 1 - Table 5'!G35</f>
        <v>11.5</v>
      </c>
      <c r="D35" s="287">
        <f>'Sheet 1 - Table 4'!C35</f>
        <v>1.04</v>
      </c>
      <c r="E35" s="287">
        <f>'Sheet 1 - Table 4'!E35</f>
        <v>13.4</v>
      </c>
      <c r="F35" s="288">
        <f>'Sheet 1 - Table 2'!E35</f>
        <v>155</v>
      </c>
      <c r="G35" s="289">
        <f>'Sheet 1 - Summary Table'!E35</f>
        <v>65</v>
      </c>
      <c r="H35" s="290">
        <f>'Sheet 1 - Table 1'!G37</f>
        <v>100</v>
      </c>
      <c r="I35" s="290">
        <f>'Sheet 1 - Table 2'!C35</f>
        <v>20</v>
      </c>
      <c r="J35" s="291">
        <f>'Sheet 1 - Table 5'!I35/60</f>
        <v>15</v>
      </c>
      <c r="K35" s="292">
        <f>'Sheet 1 - Table 2'!O35</f>
        <v>14.4284125560538</v>
      </c>
      <c r="L35" s="293">
        <f>'Sheet 1 - Summary Table'!N35</f>
        <v>36.4285714285714</v>
      </c>
      <c r="M35" s="287">
        <f>B35*I35/100*60/L35</f>
        <v>5.92941176470589</v>
      </c>
      <c r="N35" s="294">
        <f>M35-'Sheet 1 - Table 5'!H35</f>
        <v>5.46941176470589</v>
      </c>
      <c r="O35" s="295">
        <f>N35*12.5</f>
        <v>68.36764705882359</v>
      </c>
      <c r="P35" t="s" s="180">
        <v>89</v>
      </c>
    </row>
    <row r="36" ht="38.65" customHeight="1">
      <c r="A36" s="284">
        <v>34</v>
      </c>
      <c r="B36" s="285">
        <f>'Sheet 1 - Table 2'!B36</f>
        <v>18</v>
      </c>
      <c r="C36" s="286">
        <f>'Sheet 1 - Table 5'!G36</f>
        <v>12</v>
      </c>
      <c r="D36" s="287">
        <f>'Sheet 1 - Table 4'!C36</f>
        <v>1.04</v>
      </c>
      <c r="E36" s="287">
        <f>'Sheet 1 - Table 4'!E36</f>
        <v>13.26</v>
      </c>
      <c r="F36" s="288">
        <f>'Sheet 1 - Table 2'!E36</f>
        <v>155</v>
      </c>
      <c r="G36" s="289">
        <f>'Sheet 1 - Summary Table'!E36</f>
        <v>65</v>
      </c>
      <c r="H36" s="290">
        <f>'Sheet 1 - Table 1'!G38</f>
        <v>90</v>
      </c>
      <c r="I36" s="290">
        <f>'Sheet 1 - Table 2'!C36</f>
        <v>10</v>
      </c>
      <c r="J36" s="291">
        <f>'Sheet 1 - Table 5'!I36/60</f>
        <v>15</v>
      </c>
      <c r="K36" s="292">
        <f>'Sheet 1 - Table 2'!O36</f>
        <v>27.2364</v>
      </c>
      <c r="L36" s="293">
        <f>'Sheet 1 - Summary Table'!N36</f>
        <v>6.42857142857143</v>
      </c>
      <c r="M36" s="287">
        <f>B36*I36/100*60/L36</f>
        <v>16.8</v>
      </c>
      <c r="N36" s="294">
        <f>M36-'Sheet 1 - Table 5'!H36</f>
        <v>16.14</v>
      </c>
      <c r="O36" s="295">
        <f>N36*12.5</f>
        <v>201.75</v>
      </c>
      <c r="P36" t="s" s="180">
        <v>96</v>
      </c>
    </row>
    <row r="37" ht="38.65" customHeight="1">
      <c r="A37" s="284">
        <v>35</v>
      </c>
      <c r="B37" s="285">
        <f>'Sheet 1 - Table 2'!B37</f>
        <v>18</v>
      </c>
      <c r="C37" s="286">
        <f>'Sheet 1 - Table 5'!G37</f>
        <v>12</v>
      </c>
      <c r="D37" s="287">
        <f>'Sheet 1 - Table 4'!C37</f>
        <v>1.04</v>
      </c>
      <c r="E37" s="287">
        <f>'Sheet 1 - Table 4'!E37</f>
        <v>13.23</v>
      </c>
      <c r="F37" s="288">
        <f>'Sheet 1 - Table 2'!E37</f>
        <v>155</v>
      </c>
      <c r="G37" s="289">
        <f>'Sheet 1 - Summary Table'!E37</f>
        <v>65</v>
      </c>
      <c r="H37" s="290">
        <f>'Sheet 1 - Table 1'!G39</f>
        <v>85</v>
      </c>
      <c r="I37" s="290">
        <f>'Sheet 1 - Table 2'!C37</f>
        <v>10</v>
      </c>
      <c r="J37" s="291">
        <f>'Sheet 1 - Table 5'!I37/60</f>
        <v>10</v>
      </c>
      <c r="K37" s="292">
        <f>'Sheet 1 - Table 2'!O37</f>
        <v>28.8102857142857</v>
      </c>
      <c r="L37" s="293">
        <f>'Sheet 1 - Summary Table'!N37</f>
        <v>6</v>
      </c>
      <c r="M37" s="287">
        <f>B37*I37/100*60/L37</f>
        <v>18</v>
      </c>
      <c r="N37" s="294">
        <f>M37-'Sheet 1 - Table 5'!H37</f>
        <v>17.35</v>
      </c>
      <c r="O37" s="295">
        <f>N37*12.5</f>
        <v>216.875</v>
      </c>
      <c r="P37" t="s" s="180">
        <v>96</v>
      </c>
    </row>
    <row r="38" ht="38.65" customHeight="1">
      <c r="A38" s="284">
        <v>36</v>
      </c>
      <c r="B38" s="285">
        <f>'Sheet 1 - Table 2'!B38</f>
        <v>18</v>
      </c>
      <c r="C38" s="286">
        <f>'Sheet 1 - Table 5'!G38</f>
        <v>12</v>
      </c>
      <c r="D38" s="287">
        <f>'Sheet 1 - Table 4'!C38</f>
        <v>1.04</v>
      </c>
      <c r="E38" s="287">
        <f>'Sheet 1 - Table 4'!E38</f>
        <v>13.26</v>
      </c>
      <c r="F38" s="288">
        <f>'Sheet 1 - Table 2'!E38</f>
        <v>155</v>
      </c>
      <c r="G38" s="289">
        <f>'Sheet 1 - Summary Table'!E38</f>
        <v>65</v>
      </c>
      <c r="H38" s="290">
        <f>'Sheet 1 - Table 1'!G40</f>
        <v>90</v>
      </c>
      <c r="I38" s="290">
        <f>'Sheet 1 - Table 2'!C38</f>
        <v>20</v>
      </c>
      <c r="J38" s="291">
        <f>'Sheet 1 - Table 5'!I38/60</f>
        <v>15</v>
      </c>
      <c r="K38" s="292">
        <f>'Sheet 1 - Table 2'!O38</f>
        <v>24.1990909090909</v>
      </c>
      <c r="L38" s="293">
        <f>'Sheet 1 - Summary Table'!N38</f>
        <v>18.3333333333333</v>
      </c>
      <c r="M38" s="287">
        <f>B38*I38/100*60/L38</f>
        <v>11.7818181818182</v>
      </c>
      <c r="N38" s="294">
        <f>M38-'Sheet 1 - Table 5'!H38</f>
        <v>11.0918181818182</v>
      </c>
      <c r="O38" s="295">
        <f>N38*12.5</f>
        <v>138.647727272728</v>
      </c>
      <c r="P38" t="s" s="180">
        <v>96</v>
      </c>
    </row>
    <row r="39" ht="38.65" customHeight="1">
      <c r="A39" s="284">
        <v>37</v>
      </c>
      <c r="B39" s="285">
        <f>'Sheet 1 - Table 2'!B39</f>
        <v>18</v>
      </c>
      <c r="C39" s="286">
        <f>'Sheet 1 - Table 5'!G39</f>
        <v>12</v>
      </c>
      <c r="D39" s="287">
        <f>'Sheet 1 - Table 4'!C39</f>
        <v>1.04</v>
      </c>
      <c r="E39" s="287">
        <f>'Sheet 1 - Table 4'!E39</f>
        <v>13.24</v>
      </c>
      <c r="F39" s="288">
        <f>'Sheet 1 - Table 2'!E39</f>
        <v>155</v>
      </c>
      <c r="G39" s="289">
        <f>'Sheet 1 - Summary Table'!E39</f>
        <v>65</v>
      </c>
      <c r="H39" s="290">
        <f>'Sheet 1 - Table 1'!G41</f>
        <v>80</v>
      </c>
      <c r="I39" s="290">
        <f>'Sheet 1 - Table 2'!C39</f>
        <v>20</v>
      </c>
      <c r="J39" s="291">
        <f>'Sheet 1 - Table 5'!I39/60</f>
        <v>12</v>
      </c>
      <c r="K39" s="292">
        <f>'Sheet 1 - Table 2'!O39</f>
        <v>10.382961038961</v>
      </c>
      <c r="L39" s="293">
        <f>'Sheet 1 - Summary Table'!N39</f>
        <v>31.2</v>
      </c>
      <c r="M39" s="287">
        <f>B39*I39/100*60/L39</f>
        <v>6.92307692307692</v>
      </c>
      <c r="N39" s="294">
        <f>M39-'Sheet 1 - Table 5'!H39</f>
        <v>6.24307692307692</v>
      </c>
      <c r="O39" s="295">
        <f>N39*12.5</f>
        <v>78.0384615384615</v>
      </c>
      <c r="P39" t="s" s="180">
        <v>96</v>
      </c>
    </row>
    <row r="40" ht="38.65" customHeight="1">
      <c r="A40" s="284">
        <v>38</v>
      </c>
      <c r="B40" s="285">
        <f>'Sheet 1 - Table 2'!B40</f>
        <v>18</v>
      </c>
      <c r="C40" s="286">
        <f>'Sheet 1 - Table 5'!G40</f>
        <v>12</v>
      </c>
      <c r="D40" s="287">
        <f>'Sheet 1 - Table 4'!C40</f>
        <v>1.04</v>
      </c>
      <c r="E40" s="287">
        <f>'Sheet 1 - Table 4'!E40</f>
        <v>13.25</v>
      </c>
      <c r="F40" s="288">
        <f>'Sheet 1 - Table 2'!E40</f>
        <v>155</v>
      </c>
      <c r="G40" s="289">
        <f>'Sheet 1 - Summary Table'!E40</f>
        <v>65</v>
      </c>
      <c r="H40" s="290">
        <f>'Sheet 1 - Table 1'!G42</f>
        <v>85</v>
      </c>
      <c r="I40" s="290">
        <f>'Sheet 1 - Table 2'!C40</f>
        <v>15</v>
      </c>
      <c r="J40" s="291">
        <f>'Sheet 1 - Table 5'!I40/60</f>
        <v>12</v>
      </c>
      <c r="K40" s="292">
        <f>'Sheet 1 - Table 2'!O40</f>
        <v>27.0040449438202</v>
      </c>
      <c r="L40" s="293">
        <f>'Sheet 1 - Summary Table'!N40</f>
        <v>9</v>
      </c>
      <c r="M40" s="287">
        <f>B40*I40/100*60/L40</f>
        <v>18</v>
      </c>
      <c r="N40" s="294">
        <f>M40-'Sheet 1 - Table 5'!H40</f>
        <v>17.32</v>
      </c>
      <c r="O40" s="295">
        <f>N40*12.5</f>
        <v>216.5</v>
      </c>
      <c r="P40" t="s" s="180">
        <v>96</v>
      </c>
    </row>
    <row r="41" ht="38.65" customHeight="1">
      <c r="A41" s="284">
        <v>39</v>
      </c>
      <c r="B41" s="285">
        <f>'Sheet 1 - Table 2'!B41</f>
        <v>7</v>
      </c>
      <c r="C41" s="286">
        <f>'Sheet 1 - Table 5'!G41</f>
        <v>12.5</v>
      </c>
      <c r="D41" s="287">
        <f>'Sheet 1 - Table 4'!C41</f>
        <v>1.1</v>
      </c>
      <c r="E41" s="287">
        <f>'Sheet 1 - Table 4'!E41</f>
        <v>13.23</v>
      </c>
      <c r="F41" s="288">
        <f>'Sheet 1 - Table 2'!E41</f>
        <v>108</v>
      </c>
      <c r="G41" s="289">
        <f>'Sheet 1 - Summary Table'!E41</f>
        <v>65</v>
      </c>
      <c r="H41" s="290">
        <f>'Sheet 1 - Table 1'!G43</f>
        <v>90</v>
      </c>
      <c r="I41" s="290">
        <f>'Sheet 1 - Table 2'!C41</f>
        <v>10</v>
      </c>
      <c r="J41" s="291">
        <f>'Sheet 1 - Table 5'!I41/60</f>
        <v>10</v>
      </c>
      <c r="K41" s="292">
        <f>'Sheet 1 - Table 2'!O41</f>
        <v>10.6523389830508</v>
      </c>
      <c r="L41" s="293">
        <f>'Sheet 1 - Summary Table'!N41</f>
        <v>5.83333333333333</v>
      </c>
      <c r="M41" s="287">
        <f>B41*I41/100*60/L41</f>
        <v>7.2</v>
      </c>
      <c r="N41" s="294">
        <f>M41-'Sheet 1 - Table 5'!H41</f>
        <v>6.51</v>
      </c>
      <c r="O41" s="295">
        <f>N41*12.5</f>
        <v>81.375</v>
      </c>
      <c r="P41" t="s" s="180">
        <v>107</v>
      </c>
    </row>
    <row r="42" ht="38.65" customHeight="1">
      <c r="A42" s="284">
        <v>40</v>
      </c>
      <c r="B42" s="285">
        <f>'Sheet 1 - Table 2'!B42</f>
        <v>18</v>
      </c>
      <c r="C42" s="286">
        <f>'Sheet 1 - Table 5'!G42</f>
        <v>12</v>
      </c>
      <c r="D42" s="287">
        <f>'Sheet 1 - Table 4'!C42</f>
        <v>1.1</v>
      </c>
      <c r="E42" s="287">
        <f>'Sheet 1 - Table 4'!E42</f>
        <v>13.25</v>
      </c>
      <c r="F42" s="288">
        <f>'Sheet 1 - Table 2'!E42</f>
        <v>155</v>
      </c>
      <c r="G42" s="289">
        <f>'Sheet 1 - Summary Table'!E42</f>
        <v>65</v>
      </c>
      <c r="H42" s="290">
        <f>'Sheet 1 - Table 1'!G44</f>
        <v>85</v>
      </c>
      <c r="I42" s="290">
        <f>'Sheet 1 - Table 2'!C42</f>
        <v>10</v>
      </c>
      <c r="J42" s="291">
        <f>'Sheet 1 - Table 5'!I42/60</f>
        <v>6</v>
      </c>
      <c r="K42" s="292">
        <f>'Sheet 1 - Table 2'!O42</f>
        <v>44.47</v>
      </c>
      <c r="L42" s="293">
        <f>'Sheet 1 - Summary Table'!N42</f>
        <v>4.28571428571429</v>
      </c>
      <c r="M42" s="287">
        <f>B42*I42/100*60/L42</f>
        <v>25.2</v>
      </c>
      <c r="N42" s="294">
        <f>M42-'Sheet 1 - Table 5'!H42</f>
        <v>24.6</v>
      </c>
      <c r="O42" s="295">
        <f>N42*12.5</f>
        <v>307.5</v>
      </c>
      <c r="P42" t="s" s="180">
        <v>107</v>
      </c>
    </row>
    <row r="43" ht="38.65" customHeight="1">
      <c r="A43" s="284">
        <v>41</v>
      </c>
      <c r="B43" s="285">
        <f>'Sheet 1 - Table 2'!B43</f>
        <v>17</v>
      </c>
      <c r="C43" s="286">
        <f>'Sheet 1 - Table 5'!G43</f>
        <v>13</v>
      </c>
      <c r="D43" s="287">
        <f>'Sheet 1 - Table 4'!C43</f>
        <v>1.1</v>
      </c>
      <c r="E43" s="287">
        <f>'Sheet 1 - Table 4'!E43</f>
        <v>13.26</v>
      </c>
      <c r="F43" s="288">
        <f>'Sheet 1 - Table 2'!E43</f>
        <v>180</v>
      </c>
      <c r="G43" s="289">
        <f>'Sheet 1 - Summary Table'!E43</f>
        <v>65</v>
      </c>
      <c r="H43" s="290">
        <f>'Sheet 1 - Table 1'!G45</f>
        <v>100</v>
      </c>
      <c r="I43" s="290">
        <f>'Sheet 1 - Table 2'!C43</f>
        <v>40</v>
      </c>
      <c r="J43" s="291">
        <f>'Sheet 1 - Table 5'!I43/60</f>
        <v>10</v>
      </c>
      <c r="K43" s="292">
        <f>'Sheet 1 - Table 2'!O43</f>
        <v>8.16898324022346</v>
      </c>
      <c r="L43" s="293">
        <f>'Sheet 1 - Summary Table'!N43</f>
        <v>52.6666666666667</v>
      </c>
      <c r="M43" s="287">
        <f>B43*I43/100*60/L43</f>
        <v>7.74683544303797</v>
      </c>
      <c r="N43" s="294">
        <f>M43-'Sheet 1 - Table 5'!H43</f>
        <v>6.87683544303797</v>
      </c>
      <c r="O43" s="295">
        <f>N43*12.5</f>
        <v>85.9604430379746</v>
      </c>
      <c r="P43" t="s" s="180">
        <v>112</v>
      </c>
    </row>
    <row r="44" ht="38.65" customHeight="1">
      <c r="A44" s="284">
        <v>42</v>
      </c>
      <c r="B44" s="285">
        <f>'Sheet 1 - Table 2'!B44</f>
        <v>7</v>
      </c>
      <c r="C44" s="286">
        <f>'Sheet 1 - Table 5'!G44</f>
        <v>12.5</v>
      </c>
      <c r="D44" s="287">
        <f>'Sheet 1 - Table 4'!C44</f>
        <v>1.1</v>
      </c>
      <c r="E44" s="287">
        <f>'Sheet 1 - Table 4'!E44</f>
        <v>12.49</v>
      </c>
      <c r="F44" s="288">
        <f>'Sheet 1 - Table 2'!E44</f>
        <v>108</v>
      </c>
      <c r="G44" s="289">
        <f>'Sheet 1 - Summary Table'!E44</f>
        <v>65</v>
      </c>
      <c r="H44" s="290">
        <f>'Sheet 1 - Table 1'!G46</f>
        <v>100</v>
      </c>
      <c r="I44" s="290">
        <f>'Sheet 1 - Table 2'!C44</f>
        <v>20</v>
      </c>
      <c r="J44" s="291">
        <f>'Sheet 1 - Table 5'!I44/60</f>
        <v>15</v>
      </c>
      <c r="K44" s="292">
        <f>'Sheet 1 - Table 2'!O44</f>
        <v>4.20094285714286</v>
      </c>
      <c r="L44" s="293">
        <f>'Sheet 1 - Summary Table'!N44</f>
        <v>24</v>
      </c>
      <c r="M44" s="287">
        <f>B44*I44/100*60/L44</f>
        <v>3.5</v>
      </c>
      <c r="N44" s="294">
        <f>M44-'Sheet 1 - Table 5'!H44</f>
        <v>2.72</v>
      </c>
      <c r="O44" s="295">
        <f>N44*12.5</f>
        <v>34</v>
      </c>
      <c r="P44" t="s" s="180">
        <v>112</v>
      </c>
    </row>
    <row r="45" ht="38.65" customHeight="1">
      <c r="A45" s="284">
        <v>43</v>
      </c>
      <c r="B45" s="285">
        <f>'Sheet 1 - Table 2'!B45</f>
        <v>7</v>
      </c>
      <c r="C45" s="286">
        <f>'Sheet 1 - Table 5'!G45</f>
        <v>12.5</v>
      </c>
      <c r="D45" s="287">
        <f>'Sheet 1 - Table 4'!C45</f>
        <v>1.1</v>
      </c>
      <c r="E45" s="287">
        <f>'Sheet 1 - Table 4'!E45</f>
        <v>13.25</v>
      </c>
      <c r="F45" s="288">
        <f>'Sheet 1 - Table 2'!E45</f>
        <v>108</v>
      </c>
      <c r="G45" s="289">
        <f>'Sheet 1 - Summary Table'!E45</f>
        <v>65</v>
      </c>
      <c r="H45" s="290">
        <f>'Sheet 1 - Table 1'!G47</f>
        <v>95</v>
      </c>
      <c r="I45" s="290">
        <f>'Sheet 1 - Table 2'!C45</f>
        <v>20</v>
      </c>
      <c r="J45" s="291">
        <f>'Sheet 1 - Table 5'!I45/60</f>
        <v>10</v>
      </c>
      <c r="K45" s="292">
        <f>'Sheet 1 - Table 2'!O45</f>
        <v>13.25625</v>
      </c>
      <c r="L45" s="293">
        <f>'Sheet 1 - Summary Table'!N45</f>
        <v>9</v>
      </c>
      <c r="M45" s="287">
        <f>B45*I45/100*60/L45</f>
        <v>9.33333333333333</v>
      </c>
      <c r="N45" s="294">
        <f>M45-'Sheet 1 - Table 5'!H45</f>
        <v>8.62333333333333</v>
      </c>
      <c r="O45" s="295">
        <f>N45*12.5</f>
        <v>107.791666666667</v>
      </c>
      <c r="P45" t="s" s="180">
        <v>107</v>
      </c>
    </row>
    <row r="46" ht="38.65" customHeight="1">
      <c r="A46" s="284">
        <v>44</v>
      </c>
      <c r="B46" s="285">
        <f>'Sheet 1 - Table 2'!B46</f>
        <v>18</v>
      </c>
      <c r="C46" s="286">
        <f>'Sheet 1 - Table 5'!G46</f>
        <v>12</v>
      </c>
      <c r="D46" s="287">
        <f>'Sheet 1 - Table 4'!C46</f>
        <v>1.1</v>
      </c>
      <c r="E46" s="287">
        <f>'Sheet 1 - Table 4'!E46</f>
        <v>13.26</v>
      </c>
      <c r="F46" s="288">
        <f>'Sheet 1 - Table 2'!E46</f>
        <v>155</v>
      </c>
      <c r="G46" s="289">
        <f>'Sheet 1 - Summary Table'!E46</f>
        <v>65</v>
      </c>
      <c r="H46" s="290">
        <f>'Sheet 1 - Table 1'!G48</f>
        <v>85</v>
      </c>
      <c r="I46" s="290">
        <f>'Sheet 1 - Table 2'!C46</f>
        <v>10</v>
      </c>
      <c r="J46" s="291">
        <f>'Sheet 1 - Table 5'!I46/60</f>
        <v>10</v>
      </c>
      <c r="K46" s="292">
        <f>'Sheet 1 - Table 2'!O46</f>
        <v>34.8354782608696</v>
      </c>
      <c r="L46" s="293">
        <f>'Sheet 1 - Summary Table'!N46</f>
        <v>5</v>
      </c>
      <c r="M46" s="287">
        <f>B46*I46/100*60/L46</f>
        <v>21.6</v>
      </c>
      <c r="N46" s="294">
        <f>M46-'Sheet 1 - Table 5'!H46</f>
        <v>20.97</v>
      </c>
      <c r="O46" s="295">
        <f>N46*12.5</f>
        <v>262.125</v>
      </c>
      <c r="P46" t="s" s="180">
        <v>107</v>
      </c>
    </row>
    <row r="47" ht="38.65" customHeight="1">
      <c r="A47" s="284">
        <v>45</v>
      </c>
      <c r="B47" s="285">
        <f>'Sheet 1 - Table 2'!B47</f>
        <v>18</v>
      </c>
      <c r="C47" s="286">
        <f>'Sheet 1 - Table 5'!G47</f>
        <v>12</v>
      </c>
      <c r="D47" s="287">
        <f>'Sheet 1 - Table 4'!C47</f>
        <v>1.1</v>
      </c>
      <c r="E47" s="287">
        <f>'Sheet 1 - Table 4'!E47</f>
        <v>13.25</v>
      </c>
      <c r="F47" s="288">
        <f>'Sheet 1 - Table 2'!E47</f>
        <v>155</v>
      </c>
      <c r="G47" s="289">
        <f>'Sheet 1 - Summary Table'!E47</f>
        <v>65</v>
      </c>
      <c r="H47" s="290">
        <f>'Sheet 1 - Table 1'!G49</f>
        <v>85</v>
      </c>
      <c r="I47" s="290">
        <f>'Sheet 1 - Table 2'!C47</f>
        <v>10</v>
      </c>
      <c r="J47" s="291">
        <f>'Sheet 1 - Table 5'!I47/60</f>
        <v>6</v>
      </c>
      <c r="K47" s="292">
        <f>'Sheet 1 - Table 2'!O47</f>
        <v>53.1192</v>
      </c>
      <c r="L47" s="293">
        <f>'Sheet 1 - Summary Table'!N47</f>
        <v>3.33333333333333</v>
      </c>
      <c r="M47" s="287">
        <f>B47*I47/100*60/L47</f>
        <v>32.4</v>
      </c>
      <c r="N47" s="294">
        <f>M47-'Sheet 1 - Table 5'!H47</f>
        <v>31.76</v>
      </c>
      <c r="O47" s="295">
        <f>N47*12.5</f>
        <v>397</v>
      </c>
      <c r="P47" t="s" s="180">
        <v>107</v>
      </c>
    </row>
    <row r="48" ht="38.65" customHeight="1">
      <c r="A48" s="284">
        <v>46</v>
      </c>
      <c r="B48" s="285">
        <f>'Sheet 1 - Table 2'!B48</f>
        <v>18</v>
      </c>
      <c r="C48" s="286">
        <f>'Sheet 1 - Table 5'!G48</f>
        <v>12.5</v>
      </c>
      <c r="D48" s="287">
        <f>'Sheet 1 - Table 4'!C48</f>
        <v>1.1</v>
      </c>
      <c r="E48" s="287">
        <f>'Sheet 1 - Table 4'!E48</f>
        <v>13.25</v>
      </c>
      <c r="F48" s="288">
        <f>'Sheet 1 - Table 2'!E48</f>
        <v>155</v>
      </c>
      <c r="G48" s="289">
        <f>'Sheet 1 - Summary Table'!E48</f>
        <v>65</v>
      </c>
      <c r="H48" s="290">
        <f>'Sheet 1 - Table 1'!G50</f>
        <v>85</v>
      </c>
      <c r="I48" s="290">
        <f>'Sheet 1 - Table 2'!C48</f>
        <v>10</v>
      </c>
      <c r="J48" s="291">
        <f>'Sheet 1 - Table 5'!I48/60</f>
        <v>10</v>
      </c>
      <c r="K48" s="292">
        <f>'Sheet 1 - Table 2'!O48</f>
        <v>26.2776774193548</v>
      </c>
      <c r="L48" s="293">
        <f>'Sheet 1 - Summary Table'!N48</f>
        <v>5.55555555555556</v>
      </c>
      <c r="M48" s="287">
        <f>B48*I48/100*60/L48</f>
        <v>19.44</v>
      </c>
      <c r="N48" s="294">
        <f>M48-'Sheet 1 - Table 5'!H48</f>
        <v>18.69</v>
      </c>
      <c r="O48" s="295">
        <f>N48*12.5</f>
        <v>233.625</v>
      </c>
      <c r="P48" t="s" s="180">
        <v>121</v>
      </c>
    </row>
    <row r="49" ht="38.65" customHeight="1">
      <c r="A49" s="284">
        <v>47</v>
      </c>
      <c r="B49" s="285">
        <f>'Sheet 1 - Table 2'!B49</f>
        <v>7</v>
      </c>
      <c r="C49" s="286">
        <f>'Sheet 1 - Table 5'!G49</f>
        <v>12.5</v>
      </c>
      <c r="D49" s="287">
        <f>'Sheet 1 - Table 4'!C49</f>
        <v>1.53</v>
      </c>
      <c r="E49" s="287">
        <f>'Sheet 1 - Table 4'!E49</f>
        <v>12.84</v>
      </c>
      <c r="F49" s="288">
        <f>'Sheet 1 - Table 2'!E49</f>
        <v>108</v>
      </c>
      <c r="G49" s="289">
        <f>'Sheet 1 - Summary Table'!E49</f>
        <v>65</v>
      </c>
      <c r="H49" s="290">
        <f>'Sheet 1 - Table 1'!G51</f>
        <v>100</v>
      </c>
      <c r="I49" s="290">
        <f>'Sheet 1 - Table 2'!C49</f>
        <v>20</v>
      </c>
      <c r="J49" s="291">
        <f>'Sheet 1 - Table 5'!I49/60</f>
        <v>15</v>
      </c>
      <c r="K49" s="292">
        <f>'Sheet 1 - Table 2'!O49</f>
        <v>2.17838571428571</v>
      </c>
      <c r="L49" s="293">
        <f>'Sheet 1 - Summary Table'!N49</f>
        <v>63.75</v>
      </c>
      <c r="M49" s="287">
        <f>B49*I49/100*60/L49</f>
        <v>1.31764705882353</v>
      </c>
      <c r="N49" s="294">
        <f>M49-'Sheet 1 - Table 5'!H49</f>
        <v>0.54764705882353</v>
      </c>
      <c r="O49" s="295">
        <f>N49*12.5</f>
        <v>6.84558823529413</v>
      </c>
      <c r="P49" t="s" s="180">
        <v>112</v>
      </c>
    </row>
    <row r="50" ht="38.65" customHeight="1">
      <c r="A50" s="284">
        <v>48</v>
      </c>
      <c r="B50" s="285">
        <f>'Sheet 1 - Table 2'!B50</f>
        <v>18</v>
      </c>
      <c r="C50" s="286">
        <f>'Sheet 1 - Table 5'!G50</f>
        <v>12</v>
      </c>
      <c r="D50" s="287">
        <f>'Sheet 1 - Table 4'!C50</f>
        <v>1.53</v>
      </c>
      <c r="E50" s="287">
        <f>'Sheet 1 - Table 4'!E50</f>
        <v>13.25</v>
      </c>
      <c r="F50" s="288">
        <f>'Sheet 1 - Table 2'!E50</f>
        <v>155</v>
      </c>
      <c r="G50" s="289">
        <f>'Sheet 1 - Summary Table'!E50</f>
        <v>65</v>
      </c>
      <c r="H50" s="290">
        <f>'Sheet 1 - Table 1'!G52</f>
        <v>85</v>
      </c>
      <c r="I50" s="290">
        <f>'Sheet 1 - Table 2'!C50</f>
        <v>10</v>
      </c>
      <c r="J50" s="291">
        <f>'Sheet 1 - Table 5'!I50/60</f>
        <v>6</v>
      </c>
      <c r="K50" s="292">
        <f>'Sheet 1 - Table 2'!O50</f>
        <v>53.9434285714286</v>
      </c>
      <c r="L50" s="293">
        <f>'Sheet 1 - Summary Table'!N50</f>
        <v>3.33333333333333</v>
      </c>
      <c r="M50" s="287">
        <f>B50*I50/100*60/L50</f>
        <v>32.4</v>
      </c>
      <c r="N50" s="294">
        <f>M50-'Sheet 1 - Table 5'!H50</f>
        <v>31.8</v>
      </c>
      <c r="O50" s="295">
        <f>N50*12.5</f>
        <v>397.5</v>
      </c>
      <c r="P50" t="s" s="180">
        <v>107</v>
      </c>
    </row>
    <row r="51" ht="38.65" customHeight="1">
      <c r="A51" s="284">
        <v>49</v>
      </c>
      <c r="B51" s="285">
        <f>'Sheet 1 - Table 2'!B51</f>
        <v>17</v>
      </c>
      <c r="C51" s="286">
        <f>'Sheet 1 - Table 5'!G51</f>
        <v>13</v>
      </c>
      <c r="D51" s="287">
        <f>'Sheet 1 - Table 4'!C51</f>
        <v>1.53</v>
      </c>
      <c r="E51" s="287">
        <f>'Sheet 1 - Table 4'!E51</f>
        <v>13.19</v>
      </c>
      <c r="F51" s="288">
        <f>'Sheet 1 - Table 2'!E51</f>
        <v>180</v>
      </c>
      <c r="G51" s="289">
        <f>'Sheet 1 - Summary Table'!E51</f>
        <v>65</v>
      </c>
      <c r="H51" s="290">
        <f>'Sheet 1 - Table 1'!G53</f>
        <v>100</v>
      </c>
      <c r="I51" s="290">
        <f>'Sheet 1 - Table 2'!C51</f>
        <v>40</v>
      </c>
      <c r="J51" s="291">
        <f>'Sheet 1 - Table 5'!I51/60</f>
        <v>10</v>
      </c>
      <c r="K51" s="292">
        <f>'Sheet 1 - Table 2'!O51</f>
        <v>8.9703</v>
      </c>
      <c r="L51" s="293">
        <f>'Sheet 1 - Summary Table'!N51</f>
        <v>48.75</v>
      </c>
      <c r="M51" s="287">
        <f>B51*I51/100*60/L51</f>
        <v>8.36923076923077</v>
      </c>
      <c r="N51" s="294">
        <f>M51-'Sheet 1 - Table 5'!H51</f>
        <v>7.49923076923077</v>
      </c>
      <c r="O51" s="295">
        <f>N51*12.5</f>
        <v>93.7403846153846</v>
      </c>
      <c r="P51" t="s" s="180">
        <v>112</v>
      </c>
    </row>
    <row r="52" ht="38.65" customHeight="1">
      <c r="A52" s="284">
        <v>50</v>
      </c>
      <c r="B52" s="285">
        <f>'Sheet 1 - Table 2'!B52</f>
        <v>7</v>
      </c>
      <c r="C52" s="286">
        <f>'Sheet 1 - Table 5'!G52</f>
        <v>12.5</v>
      </c>
      <c r="D52" s="287">
        <f>'Sheet 1 - Table 4'!C52</f>
        <v>1.53</v>
      </c>
      <c r="E52" s="287">
        <f>'Sheet 1 - Table 4'!E52</f>
        <v>13.26</v>
      </c>
      <c r="F52" s="288">
        <f>'Sheet 1 - Table 2'!E52</f>
        <v>108</v>
      </c>
      <c r="G52" s="289">
        <f>'Sheet 1 - Summary Table'!E52</f>
        <v>65</v>
      </c>
      <c r="H52" s="290">
        <f>'Sheet 1 - Table 1'!G54</f>
        <v>95</v>
      </c>
      <c r="I52" s="290">
        <f>'Sheet 1 - Table 2'!C52</f>
        <v>20</v>
      </c>
      <c r="J52" s="291">
        <f>'Sheet 1 - Table 5'!I52/60</f>
        <v>10</v>
      </c>
      <c r="K52" s="292">
        <f>'Sheet 1 - Table 2'!O52</f>
        <v>14.472</v>
      </c>
      <c r="L52" s="293">
        <f>'Sheet 1 - Summary Table'!N52</f>
        <v>8.18181818181818</v>
      </c>
      <c r="M52" s="287">
        <f>B52*I52/100*60/L52</f>
        <v>10.2666666666667</v>
      </c>
      <c r="N52" s="294">
        <f>M52-'Sheet 1 - Table 5'!H52</f>
        <v>9.5566666666667</v>
      </c>
      <c r="O52" s="295">
        <f>N52*12.5</f>
        <v>119.458333333334</v>
      </c>
      <c r="P52" t="s" s="180">
        <v>107</v>
      </c>
    </row>
    <row r="53" ht="38.65" customHeight="1">
      <c r="A53" s="284">
        <v>51</v>
      </c>
      <c r="B53" s="285">
        <f>'Sheet 1 - Table 2'!B53</f>
        <v>18</v>
      </c>
      <c r="C53" s="286">
        <f>'Sheet 1 - Table 5'!G53</f>
        <v>12</v>
      </c>
      <c r="D53" s="287">
        <f>'Sheet 1 - Table 4'!C53</f>
        <v>1.7</v>
      </c>
      <c r="E53" s="287">
        <f>'Sheet 1 - Table 4'!E53</f>
        <v>13.24</v>
      </c>
      <c r="F53" s="288">
        <f>'Sheet 1 - Table 2'!E53</f>
        <v>155</v>
      </c>
      <c r="G53" s="289">
        <f>'Sheet 1 - Summary Table'!E53</f>
        <v>65</v>
      </c>
      <c r="H53" s="290">
        <f>'Sheet 1 - Table 1'!G55</f>
        <v>85</v>
      </c>
      <c r="I53" s="290">
        <f>'Sheet 1 - Table 2'!C53</f>
        <v>10</v>
      </c>
      <c r="J53" s="291">
        <f>'Sheet 1 - Table 5'!I53/60</f>
        <v>6</v>
      </c>
      <c r="K53" s="292">
        <f>'Sheet 1 - Table 2'!O53</f>
        <v>53.2104</v>
      </c>
      <c r="L53" s="293">
        <f>'Sheet 1 - Summary Table'!N53</f>
        <v>3.6</v>
      </c>
      <c r="M53" s="287">
        <f>B53*I53/100*60/L53</f>
        <v>30</v>
      </c>
      <c r="N53" s="294">
        <f>M53-'Sheet 1 - Table 5'!H53</f>
        <v>29.4</v>
      </c>
      <c r="O53" s="295">
        <f>N53*12.5</f>
        <v>367.5</v>
      </c>
      <c r="P53" t="s" s="180">
        <v>107</v>
      </c>
    </row>
    <row r="54" ht="38.65" customHeight="1">
      <c r="A54" s="284">
        <v>52</v>
      </c>
      <c r="B54" s="285">
        <f>'Sheet 1 - Table 2'!B54</f>
        <v>17</v>
      </c>
      <c r="C54" s="286">
        <f>'Sheet 1 - Table 5'!G54</f>
        <v>13</v>
      </c>
      <c r="D54" s="287">
        <f>'Sheet 1 - Table 4'!C54</f>
        <v>1.7</v>
      </c>
      <c r="E54" s="287">
        <f>'Sheet 1 - Table 4'!E54</f>
        <v>13.33</v>
      </c>
      <c r="F54" s="288">
        <f>'Sheet 1 - Table 2'!E54</f>
        <v>180</v>
      </c>
      <c r="G54" s="289">
        <f>'Sheet 1 - Summary Table'!E54</f>
        <v>65</v>
      </c>
      <c r="H54" s="290">
        <f>'Sheet 1 - Table 1'!G56</f>
        <v>100</v>
      </c>
      <c r="I54" s="290">
        <f>'Sheet 1 - Table 2'!C54</f>
        <v>40</v>
      </c>
      <c r="J54" s="291">
        <f>'Sheet 1 - Table 5'!I54/60</f>
        <v>10</v>
      </c>
      <c r="K54" s="292">
        <f>'Sheet 1 - Table 2'!O54</f>
        <v>7.56645194805195</v>
      </c>
      <c r="L54" s="293">
        <f>'Sheet 1 - Summary Table'!N54</f>
        <v>58</v>
      </c>
      <c r="M54" s="287">
        <f>B54*I54/100*60/L54</f>
        <v>7.03448275862069</v>
      </c>
      <c r="N54" s="294">
        <f>M54-'Sheet 1 - Table 5'!H54</f>
        <v>6.18448275862069</v>
      </c>
      <c r="O54" s="295">
        <f>N54*12.5</f>
        <v>77.30603448275861</v>
      </c>
      <c r="P54" t="s" s="180">
        <v>112</v>
      </c>
    </row>
    <row r="55" ht="38.65" customHeight="1">
      <c r="A55" s="284">
        <v>53</v>
      </c>
      <c r="B55" s="285">
        <f>'Sheet 1 - Table 2'!B55</f>
        <v>7</v>
      </c>
      <c r="C55" s="286">
        <f>'Sheet 1 - Table 5'!G55</f>
        <v>12.5</v>
      </c>
      <c r="D55" s="287">
        <f>'Sheet 1 - Table 4'!C55</f>
        <v>1.7</v>
      </c>
      <c r="E55" s="287">
        <f>'Sheet 1 - Table 4'!E55</f>
        <v>13.23</v>
      </c>
      <c r="F55" s="288">
        <f>'Sheet 1 - Table 2'!E55</f>
        <v>108</v>
      </c>
      <c r="G55" s="289">
        <f>'Sheet 1 - Summary Table'!E55</f>
        <v>65</v>
      </c>
      <c r="H55" s="290">
        <f>'Sheet 1 - Table 1'!G57</f>
        <v>95</v>
      </c>
      <c r="I55" s="290">
        <f>'Sheet 1 - Table 2'!C55</f>
        <v>20</v>
      </c>
      <c r="J55" s="291">
        <f>'Sheet 1 - Table 5'!I55/60</f>
        <v>10</v>
      </c>
      <c r="K55" s="292">
        <f>'Sheet 1 - Table 2'!O55</f>
        <v>14.3898352941176</v>
      </c>
      <c r="L55" s="293">
        <f>'Sheet 1 - Summary Table'!N55</f>
        <v>6.36363636363636</v>
      </c>
      <c r="M55" s="287">
        <f>B55*I55/100*60/L55</f>
        <v>13.2</v>
      </c>
      <c r="N55" s="294">
        <f>M55-'Sheet 1 - Table 5'!H55</f>
        <v>12.52</v>
      </c>
      <c r="O55" s="295">
        <f>N55*12.5</f>
        <v>156.5</v>
      </c>
      <c r="P55" t="s" s="180">
        <v>107</v>
      </c>
    </row>
    <row r="56" ht="38.65" customHeight="1">
      <c r="A56" s="284">
        <v>54</v>
      </c>
      <c r="B56" s="285">
        <f>'Sheet 1 - Table 2'!B56</f>
        <v>7</v>
      </c>
      <c r="C56" s="286">
        <f>'Sheet 1 - Table 5'!G56</f>
        <v>12.5</v>
      </c>
      <c r="D56" s="287">
        <f>'Sheet 1 - Table 4'!C56</f>
        <v>1.7</v>
      </c>
      <c r="E56" s="287">
        <f>'Sheet 1 - Table 4'!E56</f>
        <v>12.82</v>
      </c>
      <c r="F56" s="288">
        <f>'Sheet 1 - Table 2'!E56</f>
        <v>108</v>
      </c>
      <c r="G56" s="289">
        <f>'Sheet 1 - Summary Table'!E56</f>
        <v>65</v>
      </c>
      <c r="H56" s="290">
        <f>'Sheet 1 - Table 1'!G58</f>
        <v>100</v>
      </c>
      <c r="I56" s="290">
        <f>'Sheet 1 - Table 2'!C56</f>
        <v>20</v>
      </c>
      <c r="J56" s="291">
        <f>'Sheet 1 - Table 5'!I56/60</f>
        <v>15</v>
      </c>
      <c r="K56" s="292">
        <f>'Sheet 1 - Table 2'!O56</f>
        <v>2.15961428571429</v>
      </c>
      <c r="L56" s="293">
        <f>'Sheet 1 - Summary Table'!N56</f>
        <v>51.9230769230769</v>
      </c>
      <c r="M56" s="287">
        <f>B56*I56/100*60/L56</f>
        <v>1.61777777777778</v>
      </c>
      <c r="N56" s="294">
        <f>M56-'Sheet 1 - Table 5'!H56</f>
        <v>0.89777777777778</v>
      </c>
      <c r="O56" s="295">
        <f>N56*12.5</f>
        <v>11.2222222222223</v>
      </c>
      <c r="P56" t="s" s="180">
        <v>107</v>
      </c>
    </row>
    <row r="57" ht="38.65" customHeight="1">
      <c r="A57" s="284">
        <v>55</v>
      </c>
      <c r="B57" s="285">
        <f>'Sheet 1 - Table 2'!B57</f>
        <v>7</v>
      </c>
      <c r="C57" s="286">
        <f>'Sheet 1 - Table 5'!G57</f>
        <v>12.5</v>
      </c>
      <c r="D57" s="287">
        <f>'Sheet 1 - Table 4'!C57</f>
        <v>1.7</v>
      </c>
      <c r="E57" s="287">
        <f>'Sheet 1 - Table 4'!E57</f>
        <v>13.25</v>
      </c>
      <c r="F57" s="288">
        <f>'Sheet 1 - Table 2'!E57</f>
        <v>108</v>
      </c>
      <c r="G57" s="289">
        <f>'Sheet 1 - Summary Table'!E57</f>
        <v>65</v>
      </c>
      <c r="H57" s="290">
        <f>'Sheet 1 - Table 1'!G59</f>
        <v>95</v>
      </c>
      <c r="I57" s="290">
        <f>'Sheet 1 - Table 2'!C57</f>
        <v>20</v>
      </c>
      <c r="J57" s="291">
        <f>'Sheet 1 - Table 5'!I57/60</f>
        <v>10</v>
      </c>
      <c r="K57" s="292">
        <f>'Sheet 1 - Table 2'!O57</f>
        <v>13.4750769230769</v>
      </c>
      <c r="L57" s="293">
        <f>'Sheet 1 - Summary Table'!N57</f>
        <v>8</v>
      </c>
      <c r="M57" s="287">
        <f>B57*I57/100*60/L57</f>
        <v>10.5</v>
      </c>
      <c r="N57" s="294">
        <f>M57-'Sheet 1 - Table 5'!H57</f>
        <v>9.73</v>
      </c>
      <c r="O57" s="295">
        <f>N57*12.5</f>
        <v>121.625</v>
      </c>
      <c r="P57" t="s" s="180">
        <v>107</v>
      </c>
    </row>
    <row r="58" ht="38.65" customHeight="1">
      <c r="A58" s="284">
        <v>56</v>
      </c>
      <c r="B58" s="285">
        <f>'Sheet 1 - Table 2'!B58</f>
        <v>7</v>
      </c>
      <c r="C58" s="286">
        <f>'Sheet 1 - Table 5'!G58</f>
        <v>12.5</v>
      </c>
      <c r="D58" s="287">
        <f>'Sheet 1 - Table 4'!C58</f>
        <v>1.7</v>
      </c>
      <c r="E58" s="287">
        <f>'Sheet 1 - Table 4'!E58</f>
        <v>13.25</v>
      </c>
      <c r="F58" s="288">
        <f>'Sheet 1 - Table 2'!E58</f>
        <v>108</v>
      </c>
      <c r="G58" s="289">
        <f>'Sheet 1 - Summary Table'!E58</f>
        <v>65</v>
      </c>
      <c r="H58" s="290">
        <f>'Sheet 1 - Table 1'!G60</f>
        <v>95</v>
      </c>
      <c r="I58" s="290">
        <f>'Sheet 1 - Table 2'!C58</f>
        <v>20</v>
      </c>
      <c r="J58" s="291">
        <f>'Sheet 1 - Table 5'!I58/60</f>
        <v>11</v>
      </c>
      <c r="K58" s="292">
        <f>'Sheet 1 - Table 2'!O58</f>
        <v>13.5011868131868</v>
      </c>
      <c r="L58" s="293">
        <f>'Sheet 1 - Summary Table'!N58</f>
        <v>8</v>
      </c>
      <c r="M58" s="287">
        <f>B58*I58/100*60/L58</f>
        <v>10.5</v>
      </c>
      <c r="N58" s="294">
        <f>M58-'Sheet 1 - Table 5'!H58</f>
        <v>9.73</v>
      </c>
      <c r="O58" s="295">
        <f>N58*12.5</f>
        <v>121.625</v>
      </c>
      <c r="P58" t="s" s="180">
        <v>142</v>
      </c>
    </row>
    <row r="59" ht="38.65" customHeight="1">
      <c r="A59" s="284">
        <v>57</v>
      </c>
      <c r="B59" s="285">
        <f>'Sheet 1 - Table 2'!B59</f>
        <v>7</v>
      </c>
      <c r="C59" s="286">
        <f>'Sheet 1 - Table 5'!G59</f>
        <v>12.5</v>
      </c>
      <c r="D59" s="287">
        <f>'Sheet 1 - Table 4'!C59</f>
        <v>1.7</v>
      </c>
      <c r="E59" s="287">
        <f>'Sheet 1 - Table 4'!E59</f>
        <v>13.25</v>
      </c>
      <c r="F59" s="288">
        <f>'Sheet 1 - Table 2'!E59</f>
        <v>108</v>
      </c>
      <c r="G59" s="289">
        <f>'Sheet 1 - Summary Table'!E59</f>
        <v>65</v>
      </c>
      <c r="H59" s="290">
        <f>'Sheet 1 - Table 1'!G61</f>
        <v>95</v>
      </c>
      <c r="I59" s="290">
        <f>'Sheet 1 - Table 2'!C59</f>
        <v>20</v>
      </c>
      <c r="J59" s="291">
        <f>'Sheet 1 - Table 5'!I59/60</f>
        <v>10</v>
      </c>
      <c r="K59" s="292">
        <f>'Sheet 1 - Table 2'!O59</f>
        <v>19.5164307692308</v>
      </c>
      <c r="L59" s="293">
        <f>'Sheet 1 - Summary Table'!N59</f>
        <v>7.27272727272727</v>
      </c>
      <c r="M59" s="287">
        <f>B59*I59/100*60/L59</f>
        <v>11.55</v>
      </c>
      <c r="N59" s="294">
        <f>M59-'Sheet 1 - Table 5'!H59</f>
        <v>10.95</v>
      </c>
      <c r="O59" s="295">
        <f>N59*12.5</f>
        <v>136.875</v>
      </c>
      <c r="P59" t="s" s="180">
        <v>107</v>
      </c>
    </row>
    <row r="60" ht="38.65" customHeight="1">
      <c r="A60" s="284">
        <v>58</v>
      </c>
      <c r="B60" s="285">
        <f>'Sheet 1 - Table 2'!B60</f>
        <v>18</v>
      </c>
      <c r="C60" s="286">
        <f>'Sheet 1 - Table 5'!G60</f>
        <v>12</v>
      </c>
      <c r="D60" s="287">
        <f>'Sheet 1 - Table 4'!C60</f>
        <v>1.7</v>
      </c>
      <c r="E60" s="287">
        <f>'Sheet 1 - Table 4'!E60</f>
        <v>13.23</v>
      </c>
      <c r="F60" s="288">
        <f>'Sheet 1 - Table 2'!E60</f>
        <v>155</v>
      </c>
      <c r="G60" s="289">
        <f>'Sheet 1 - Summary Table'!E60</f>
        <v>65</v>
      </c>
      <c r="H60" s="290">
        <f>'Sheet 1 - Table 1'!G62</f>
        <v>85</v>
      </c>
      <c r="I60" s="290">
        <f>'Sheet 1 - Table 2'!C60</f>
        <v>10</v>
      </c>
      <c r="J60" s="291">
        <f>'Sheet 1 - Table 5'!I60/60</f>
        <v>6</v>
      </c>
      <c r="K60" s="292">
        <f>'Sheet 1 - Table 2'!O60</f>
        <v>60.8843076923077</v>
      </c>
      <c r="L60" s="293">
        <f>'Sheet 1 - Summary Table'!N60</f>
        <v>3.6</v>
      </c>
      <c r="M60" s="287">
        <f>B60*I60/100*60/L60</f>
        <v>30</v>
      </c>
      <c r="N60" s="294">
        <f>M60-'Sheet 1 - Table 5'!H60</f>
        <v>29.49</v>
      </c>
      <c r="O60" s="295">
        <f>N60*12.5</f>
        <v>368.625</v>
      </c>
      <c r="P60" t="s" s="180">
        <v>107</v>
      </c>
    </row>
    <row r="61" ht="38.65" customHeight="1">
      <c r="A61" s="284">
        <v>59</v>
      </c>
      <c r="B61" s="285">
        <f>'Sheet 1 - Table 2'!B61</f>
        <v>7</v>
      </c>
      <c r="C61" s="286">
        <f>'Sheet 1 - Table 5'!G61</f>
        <v>12.5</v>
      </c>
      <c r="D61" s="287">
        <f>'Sheet 1 - Table 4'!C61</f>
        <v>1.7</v>
      </c>
      <c r="E61" s="287">
        <f>'Sheet 1 - Table 4'!E61</f>
        <v>13.25</v>
      </c>
      <c r="F61" s="288">
        <f>'Sheet 1 - Table 2'!E61</f>
        <v>108</v>
      </c>
      <c r="G61" s="289">
        <f>'Sheet 1 - Summary Table'!E61</f>
        <v>65</v>
      </c>
      <c r="H61" s="290">
        <f>'Sheet 1 - Table 1'!G63</f>
        <v>95</v>
      </c>
      <c r="I61" s="290">
        <f>'Sheet 1 - Table 2'!C61</f>
        <v>20</v>
      </c>
      <c r="J61" s="291">
        <f>'Sheet 1 - Table 5'!I61/60</f>
        <v>10</v>
      </c>
      <c r="K61" s="292">
        <f>'Sheet 1 - Table 2'!O61</f>
        <v>17.1389189189189</v>
      </c>
      <c r="L61" s="293">
        <f>'Sheet 1 - Summary Table'!N61</f>
        <v>8</v>
      </c>
      <c r="M61" s="287">
        <f>B61*I61/100*60/L61</f>
        <v>10.5</v>
      </c>
      <c r="N61" s="294">
        <f>M61-'Sheet 1 - Table 5'!H61</f>
        <v>9.880000000000001</v>
      </c>
      <c r="O61" s="295">
        <f>N61*12.5</f>
        <v>123.5</v>
      </c>
      <c r="P61" t="s" s="180">
        <v>142</v>
      </c>
    </row>
    <row r="62" ht="38.65" customHeight="1">
      <c r="A62" s="284">
        <v>60</v>
      </c>
      <c r="B62" s="285">
        <f>'Sheet 1 - Table 2'!B62</f>
        <v>18</v>
      </c>
      <c r="C62" s="286">
        <f>'Sheet 1 - Table 5'!G62</f>
        <v>12</v>
      </c>
      <c r="D62" s="287">
        <f>'Sheet 1 - Table 4'!C62</f>
        <v>1.7</v>
      </c>
      <c r="E62" s="287">
        <f>'Sheet 1 - Table 4'!E62</f>
        <v>13.24</v>
      </c>
      <c r="F62" s="288">
        <f>'Sheet 1 - Table 2'!E62</f>
        <v>155</v>
      </c>
      <c r="G62" s="289">
        <f>'Sheet 1 - Summary Table'!E62</f>
        <v>65</v>
      </c>
      <c r="H62" s="290">
        <f>'Sheet 1 - Table 1'!G64</f>
        <v>85</v>
      </c>
      <c r="I62" s="290">
        <f>'Sheet 1 - Table 2'!C62</f>
        <v>10</v>
      </c>
      <c r="J62" s="291">
        <f>'Sheet 1 - Table 5'!I62/60</f>
        <v>6</v>
      </c>
      <c r="K62" s="292">
        <f>'Sheet 1 - Table 2'!O62</f>
        <v>52.5</v>
      </c>
      <c r="L62" s="293">
        <f>'Sheet 1 - Summary Table'!N62</f>
        <v>3.81818181818182</v>
      </c>
      <c r="M62" s="287">
        <f>B62*I62/100*60/L62</f>
        <v>28.2857142857143</v>
      </c>
      <c r="N62" s="294">
        <f>M62-'Sheet 1 - Table 5'!H62</f>
        <v>27.7557142857143</v>
      </c>
      <c r="O62" s="295">
        <f>N62*12.5</f>
        <v>346.946428571429</v>
      </c>
      <c r="P62" t="s" s="180">
        <v>142</v>
      </c>
    </row>
    <row r="63" ht="38.65" customHeight="1">
      <c r="A63" s="284">
        <v>61</v>
      </c>
      <c r="B63" s="285">
        <f>'Sheet 1 - Table 2'!B63</f>
        <v>18</v>
      </c>
      <c r="C63" s="286">
        <f>'Sheet 1 - Table 5'!G63</f>
        <v>12</v>
      </c>
      <c r="D63" s="287">
        <f>'Sheet 1 - Table 4'!C63</f>
        <v>0.5</v>
      </c>
      <c r="E63" s="287">
        <f>'Sheet 1 - Table 4'!E63</f>
        <v>13.23</v>
      </c>
      <c r="F63" s="288">
        <f>'Sheet 1 - Table 2'!E63</f>
        <v>155</v>
      </c>
      <c r="G63" s="289">
        <f>'Sheet 1 - Summary Table'!E63</f>
        <v>65</v>
      </c>
      <c r="H63" s="290">
        <f>'Sheet 1 - Table 1'!G65</f>
        <v>85</v>
      </c>
      <c r="I63" s="290">
        <f>'Sheet 1 - Table 2'!C63</f>
        <v>10</v>
      </c>
      <c r="J63" s="291">
        <f>'Sheet 1 - Table 5'!I63/60</f>
        <v>6</v>
      </c>
      <c r="K63" s="292">
        <f>'Sheet 1 - Table 2'!O63</f>
        <v>54.6557142857143</v>
      </c>
      <c r="L63" s="293">
        <f>'Sheet 1 - Summary Table'!N63</f>
        <v>3.6</v>
      </c>
      <c r="M63" s="287">
        <f>B63*I63/100*60/L63</f>
        <v>30</v>
      </c>
      <c r="N63" s="294">
        <f>M63-'Sheet 1 - Table 5'!H63</f>
        <v>29.45</v>
      </c>
      <c r="O63" s="295">
        <f>N63*12.5</f>
        <v>368.125</v>
      </c>
      <c r="P63" t="s" s="180">
        <v>107</v>
      </c>
    </row>
    <row r="64" ht="38.65" customHeight="1">
      <c r="A64" s="284">
        <v>62</v>
      </c>
      <c r="B64" s="285">
        <f>'Sheet 1 - Table 2'!B64</f>
        <v>18</v>
      </c>
      <c r="C64" s="286">
        <f>'Sheet 1 - Table 5'!G64</f>
        <v>11</v>
      </c>
      <c r="D64" s="287">
        <f>'Sheet 1 - Table 4'!C64</f>
        <v>0.5</v>
      </c>
      <c r="E64" s="287">
        <f>'Sheet 1 - Table 4'!E64</f>
        <v>13.23</v>
      </c>
      <c r="F64" s="288">
        <f>'Sheet 1 - Table 2'!E64</f>
        <v>155</v>
      </c>
      <c r="G64" s="289">
        <f>'Sheet 1 - Summary Table'!E64</f>
        <v>65</v>
      </c>
      <c r="H64" s="290">
        <f>'Sheet 1 - Table 1'!G66</f>
        <v>85</v>
      </c>
      <c r="I64" s="290">
        <f>'Sheet 1 - Table 2'!C64</f>
        <v>10</v>
      </c>
      <c r="J64" s="291">
        <f>'Sheet 1 - Table 5'!I64/60</f>
        <v>6</v>
      </c>
      <c r="K64" s="292">
        <f>'Sheet 1 - Table 2'!O64</f>
        <v>88.43600000000001</v>
      </c>
      <c r="L64" s="293">
        <f>'Sheet 1 - Summary Table'!N64</f>
        <v>3.6</v>
      </c>
      <c r="M64" s="287">
        <f>B64*I64/100*60/L64</f>
        <v>30</v>
      </c>
      <c r="N64" s="294">
        <f>M64-'Sheet 1 - Table 5'!H64</f>
        <v>29.61</v>
      </c>
      <c r="O64" s="295">
        <f>N64*12.5</f>
        <v>370.125</v>
      </c>
      <c r="P64" t="s" s="180">
        <v>107</v>
      </c>
    </row>
    <row r="65" ht="38.65" customHeight="1">
      <c r="A65" s="284">
        <v>63</v>
      </c>
      <c r="B65" s="285">
        <f>'Sheet 1 - Table 2'!B65</f>
        <v>7</v>
      </c>
      <c r="C65" s="286">
        <f>'Sheet 1 - Table 5'!G65</f>
        <v>12.5</v>
      </c>
      <c r="D65" s="287">
        <f>'Sheet 1 - Table 4'!C65</f>
        <v>0.5</v>
      </c>
      <c r="E65" s="287">
        <f>'Sheet 1 - Table 4'!E65</f>
        <v>12.79</v>
      </c>
      <c r="F65" s="288">
        <f>'Sheet 1 - Table 2'!E65</f>
        <v>108</v>
      </c>
      <c r="G65" s="289">
        <f>'Sheet 1 - Summary Table'!E65</f>
        <v>65</v>
      </c>
      <c r="H65" s="290">
        <f>'Sheet 1 - Table 1'!G67</f>
        <v>100</v>
      </c>
      <c r="I65" s="290">
        <f>'Sheet 1 - Table 2'!C65</f>
        <v>20</v>
      </c>
      <c r="J65" s="291">
        <f>'Sheet 1 - Table 5'!I65/60</f>
        <v>15</v>
      </c>
      <c r="K65" s="292">
        <f>'Sheet 1 - Table 2'!O65</f>
        <v>2.94901463414634</v>
      </c>
      <c r="L65" s="293">
        <f>'Sheet 1 - Summary Table'!N65</f>
        <v>44</v>
      </c>
      <c r="M65" s="287">
        <f>B65*I65/100*60/L65</f>
        <v>1.90909090909091</v>
      </c>
      <c r="N65" s="294">
        <f>M65-'Sheet 1 - Table 5'!H65</f>
        <v>1.28909090909091</v>
      </c>
      <c r="O65" s="295">
        <f>N65*12.5</f>
        <v>16.1136363636364</v>
      </c>
      <c r="P65" t="s" s="180">
        <v>112</v>
      </c>
    </row>
    <row r="66" ht="38.65" customHeight="1">
      <c r="A66" s="309"/>
      <c r="B66" s="310"/>
      <c r="C66" s="286"/>
      <c r="D66" s="287"/>
      <c r="E66" s="287"/>
      <c r="F66" s="288"/>
      <c r="G66" s="289"/>
      <c r="H66" s="290"/>
      <c r="I66" s="290"/>
      <c r="J66" s="311"/>
      <c r="K66" s="312"/>
      <c r="L66" s="293"/>
      <c r="M66" s="287"/>
      <c r="N66" s="294"/>
      <c r="O66" s="295"/>
      <c r="P66" s="216"/>
    </row>
    <row r="67" ht="31.85" customHeight="1">
      <c r="A67" s="313"/>
      <c r="B67" s="314"/>
      <c r="C67" s="315"/>
      <c r="D67" s="316"/>
      <c r="E67" s="316"/>
      <c r="F67" s="316"/>
      <c r="G67" s="316"/>
      <c r="H67" s="316"/>
      <c r="I67" s="316"/>
      <c r="J67" s="317"/>
      <c r="K67" s="317"/>
      <c r="L67" s="317"/>
      <c r="M67" s="317"/>
      <c r="N67" s="317"/>
      <c r="O67" s="318"/>
      <c r="P67" s="319"/>
    </row>
    <row r="68" ht="31.85" customHeight="1">
      <c r="A68" t="s" s="320">
        <v>159</v>
      </c>
      <c r="B68" t="s" s="321">
        <v>449</v>
      </c>
      <c r="C68" s="322"/>
      <c r="D68" s="322"/>
      <c r="E68" s="322"/>
      <c r="F68" s="322"/>
      <c r="G68" s="322"/>
      <c r="H68" s="322"/>
      <c r="I68" s="322"/>
      <c r="J68" s="323"/>
      <c r="K68" s="324"/>
      <c r="L68" s="324"/>
      <c r="M68" s="324"/>
      <c r="N68" s="324"/>
      <c r="O68" s="325"/>
      <c r="P68" s="326"/>
    </row>
    <row r="69" ht="31.85" customHeight="1">
      <c r="A69" t="s" s="327">
        <v>159</v>
      </c>
      <c r="B69" t="s" s="328">
        <v>450</v>
      </c>
      <c r="C69" s="329"/>
      <c r="D69" s="329"/>
      <c r="E69" s="329"/>
      <c r="F69" s="329"/>
      <c r="G69" s="329"/>
      <c r="H69" s="329"/>
      <c r="I69" s="329"/>
      <c r="J69" s="330"/>
      <c r="K69" s="47"/>
      <c r="L69" s="47"/>
      <c r="M69" s="47"/>
      <c r="N69" s="47"/>
      <c r="O69" s="331"/>
      <c r="P69" s="332"/>
    </row>
    <row r="70" ht="31.85" customHeight="1">
      <c r="A70" t="s" s="327">
        <v>159</v>
      </c>
      <c r="B70" t="s" s="328">
        <v>451</v>
      </c>
      <c r="C70" s="329"/>
      <c r="D70" s="329"/>
      <c r="E70" s="329"/>
      <c r="F70" s="329"/>
      <c r="G70" s="329"/>
      <c r="H70" s="329"/>
      <c r="I70" s="329"/>
      <c r="J70" s="330"/>
      <c r="K70" s="47"/>
      <c r="L70" s="47"/>
      <c r="M70" s="47"/>
      <c r="N70" s="47"/>
      <c r="O70" s="331"/>
      <c r="P70" s="332"/>
    </row>
    <row r="71" ht="62.85" customHeight="1">
      <c r="A71" t="s" s="327">
        <v>159</v>
      </c>
      <c r="B71" t="s" s="328">
        <v>452</v>
      </c>
      <c r="C71" s="329"/>
      <c r="D71" s="329"/>
      <c r="E71" s="329"/>
      <c r="F71" s="329"/>
      <c r="G71" s="329"/>
      <c r="H71" s="329"/>
      <c r="I71" s="329"/>
      <c r="J71" s="330"/>
      <c r="K71" s="47"/>
      <c r="L71" s="47"/>
      <c r="M71" s="47"/>
      <c r="N71" s="47"/>
      <c r="O71" s="331"/>
      <c r="P71" s="332"/>
    </row>
  </sheetData>
  <mergeCells count="5">
    <mergeCell ref="A1:P1"/>
    <mergeCell ref="B68:O68"/>
    <mergeCell ref="B69:O69"/>
    <mergeCell ref="B70:O70"/>
    <mergeCell ref="B71:O71"/>
  </mergeCells>
  <pageMargins left="0.5" right="0.5" top="0.75" bottom="0.75" header="0.277778" footer="0.277778"/>
  <pageSetup firstPageNumber="1" fitToHeight="1" fitToWidth="1" scale="72"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